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usfema.sharepoint.com/teams/RESGPD/collab/OGA/Shelter and Services Program/"/>
    </mc:Choice>
  </mc:AlternateContent>
  <xr:revisionPtr revIDLastSave="19" documentId="8_{0533A0FE-7361-482D-B778-E2C5D1229AFD}" xr6:coauthVersionLast="47" xr6:coauthVersionMax="47" xr10:uidLastSave="{31255A3F-5EB5-48B1-9201-0B93CFFD5ADF}"/>
  <bookViews>
    <workbookView xWindow="-20880" yWindow="885" windowWidth="18585" windowHeight="12945" xr2:uid="{E662AF1D-DE1D-4E0B-A63B-C695BDCBB32E}"/>
  </bookViews>
  <sheets>
    <sheet name="Tab 3 Budget Worksheet" sheetId="8" r:id="rId1"/>
  </sheets>
  <definedNames>
    <definedName name="_xlnm.Print_Area" localSheetId="0">'Tab 3 Budget Worksheet'!$A$37:$H$99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 i="8" l="1"/>
  <c r="G108" i="8"/>
  <c r="G191" i="8"/>
  <c r="G279" i="8"/>
  <c r="H54" i="8"/>
  <c r="H247" i="8"/>
  <c r="H229" i="8"/>
  <c r="H209" i="8"/>
  <c r="H75" i="8"/>
  <c r="E43" i="8"/>
  <c r="H43" i="8"/>
  <c r="E63" i="8"/>
  <c r="H63" i="8"/>
  <c r="E88" i="8"/>
  <c r="H88" i="8"/>
  <c r="E112" i="8"/>
  <c r="H112" i="8"/>
  <c r="H131" i="8"/>
  <c r="E147" i="8"/>
  <c r="H147" i="8"/>
  <c r="H170" i="8"/>
  <c r="E199" i="8"/>
  <c r="H199" i="8"/>
  <c r="E217" i="8"/>
  <c r="H217" i="8"/>
  <c r="E236" i="8"/>
  <c r="H236" i="8"/>
  <c r="E283" i="8"/>
  <c r="H283" i="8"/>
  <c r="E299" i="8"/>
  <c r="H299" i="8"/>
  <c r="E315" i="8"/>
  <c r="H315" i="8"/>
  <c r="E331" i="8"/>
  <c r="H331" i="8"/>
  <c r="E347" i="8"/>
  <c r="H347" i="8"/>
  <c r="E363" i="8"/>
  <c r="H363" i="8"/>
  <c r="H382" i="8"/>
  <c r="E398" i="8"/>
  <c r="H398" i="8"/>
  <c r="H414" i="8"/>
  <c r="H439" i="8"/>
  <c r="H466" i="8"/>
  <c r="H502" i="8"/>
  <c r="E526" i="8"/>
  <c r="H526" i="8"/>
  <c r="H550" i="8"/>
  <c r="H574" i="8"/>
  <c r="H600" i="8"/>
  <c r="H630" i="8"/>
</calcChain>
</file>

<file path=xl/sharedStrings.xml><?xml version="1.0" encoding="utf-8"?>
<sst xmlns="http://schemas.openxmlformats.org/spreadsheetml/2006/main" count="647" uniqueCount="260">
  <si>
    <t>Shelter</t>
  </si>
  <si>
    <t>Food</t>
  </si>
  <si>
    <t>Transportation</t>
  </si>
  <si>
    <t>Acute Medical Care</t>
  </si>
  <si>
    <t>Personal Hygiene Supplies</t>
  </si>
  <si>
    <t>Labor for Primary Services</t>
  </si>
  <si>
    <t>Fiscal Year 2023 (FY23) Shelter and Services Program</t>
  </si>
  <si>
    <t xml:space="preserve">Instructions for Preparing the Application Budget
Budget Narrative: Please state Budget Narrative information in the Item description fields below. Make sure to include a brief description of how your organization plans to use award funding to meet the goals and objectives of the program for each budget Category ("Activity" as referred to in FEMA GO) and each Line Item ("Cost Item" as referred to in FEMA GO). You should also include in the Item Description field the calculation you used in columns D–G to formulate your costs. 
Budget Details: Make sure to clearly state quantities, unit prices, hourly rates, number of hours/days/months and any other descriptors that help account for the Category (Activity), Line Item (Cost Item), and total federal project costs as indicated below. For items that are for subrecipients, please identify the name (may be abbreviated, so long as it is identifiable) of the subrecipient for each line item associated with that subrecipient. (Example: "Subrecipient XYZ - Linen Sheets, QTY 50 per month, Funded for 6 months, subtotal: $3,000.00"). The more information that is included with each proposed line item, the more it will help determine allowable costs that align with the Shelter and Services Program guidelines. 
Reminder: SSP makes federal funds available to enable non-federal entities to off-set
allowable costs incurred for services associated with noncitizen migrant arrivals in
their communities, within the project period, according to program requirements. All costs charged to awards covered by this NOFO must comply with the Uniform
Administrative Requirements, Cost Principles, and Audit Requirements at 2 C.F.R.
Part 200, unless otherwise indicated in the NOFO, or the terms and conditions of
the award.
For more information on FY 2023 SSP program requirements, including allowable costs and funding use restrictions, please click here to find the following:
The Department of Homeland Security (DHS)
Notice of Funding Opportunity (NOFO)
 Fiscal Year 2023 Shelter and Services Program
</t>
  </si>
  <si>
    <t>https://www.fema.gov/grants/preparedness/shelter-services-program/</t>
  </si>
  <si>
    <t>For SSP-specific questions or questions related to this application, please e-mail fema-ssp@fema.dhs.gov.</t>
  </si>
  <si>
    <t>(FEMA GO Crosswalked to Primary Services: Contractual)</t>
  </si>
  <si>
    <r>
      <t xml:space="preserve">Budget Narrative Instructions for Shelter: </t>
    </r>
    <r>
      <rPr>
        <sz val="12"/>
        <color rgb="FF000000"/>
        <rFont val="Arial"/>
        <family val="2"/>
      </rPr>
      <t xml:space="preserve">In the field below, please describe how your organization plans to use the award funding to meet the objectives of the program. </t>
    </r>
  </si>
  <si>
    <t xml:space="preserve">
</t>
  </si>
  <si>
    <t xml:space="preserve">Sample Budget Narrative Language: We will provide sleeping arrangements for 500 eligible noncitizen migrants, for 6 months, 7 nights a week. To accomplish this we need to purchase 500 beds at a cost of $100 a bed. </t>
  </si>
  <si>
    <t>Total Requested Amount for Shelter</t>
  </si>
  <si>
    <t>Nights of Lodging in an overnight congregate facility</t>
  </si>
  <si>
    <r>
      <rPr>
        <b/>
        <sz val="12"/>
        <color rgb="FF000000"/>
        <rFont val="Arial"/>
        <family val="2"/>
      </rPr>
      <t>Requirements for Overnight Congregate Facility Allowable Costs:</t>
    </r>
    <r>
      <rPr>
        <sz val="12"/>
        <color rgb="FF000000"/>
        <rFont val="Arial"/>
        <family val="2"/>
      </rPr>
      <t xml:space="preserve">
Per diem per noncitizen migrant sheltered in an overnight congregate facility; applicants can request full per diem on the first and last days of any multiday stay (rate cannot exceed $12.50 per noncitizen migrant per day) OR rental costs of real property used for providing services covered under SSP.</t>
    </r>
  </si>
  <si>
    <t>Sample Item Name</t>
  </si>
  <si>
    <t>Sample Per Unit Price</t>
  </si>
  <si>
    <t># of Noncitizen Migrants Served</t>
  </si>
  <si>
    <t>Qty Per day/week/month</t>
  </si>
  <si>
    <t># of days/weeks/months provided for:</t>
  </si>
  <si>
    <t>Total Cost</t>
  </si>
  <si>
    <t>Sample Overnight in Congregate Facility</t>
  </si>
  <si>
    <t>100 beds</t>
  </si>
  <si>
    <t>26 Weeks</t>
  </si>
  <si>
    <t>Item Description</t>
  </si>
  <si>
    <t>Per Unit Price</t>
  </si>
  <si>
    <t>Subtotal Requested Amount for Nights of Lodging in an overnight congregate facility</t>
  </si>
  <si>
    <t>Nights of Lodging in a Hotel/motel service</t>
  </si>
  <si>
    <r>
      <rPr>
        <b/>
        <sz val="12"/>
        <color rgb="FF000000"/>
        <rFont val="Arial"/>
        <family val="2"/>
      </rPr>
      <t xml:space="preserve">Requirements for Hotel/Motel Allowable Costs:
</t>
    </r>
    <r>
      <rPr>
        <sz val="12"/>
        <color rgb="FF000000"/>
        <rFont val="Arial"/>
        <family val="2"/>
      </rPr>
      <t>Hotel/motel service provided for 45 days per individual or family (hotel/motel service cannot exceed 10% of the total funding requested by the applicant).
Hotel/motel room costs used to provide services should be reasonable based on the rate set by the U.S. General Services Administration (GSA) for the location plus necessary taxes and fees, or to the extent the costs do not exceed charges normally allowed by the applicant in its regular operations.)</t>
    </r>
  </si>
  <si>
    <t>Sample Overnight in Hotel/Motel Service</t>
  </si>
  <si>
    <t>100 beds Per week</t>
  </si>
  <si>
    <t>12 Weeks</t>
  </si>
  <si>
    <t>Subtotal Requested Amount for Nights of Lodging in a Hotel/motel service</t>
  </si>
  <si>
    <t>Other Allowable Lodging Related Activities</t>
  </si>
  <si>
    <r>
      <rPr>
        <b/>
        <sz val="12"/>
        <color rgb="FF000000"/>
        <rFont val="Arial"/>
        <family val="2"/>
      </rPr>
      <t>Other allowable lodging related activities/costs include:</t>
    </r>
    <r>
      <rPr>
        <sz val="12"/>
        <color rgb="FF000000"/>
        <rFont val="Arial"/>
        <family val="2"/>
      </rPr>
      <t xml:space="preserve">
• Cots and beds, including pillows
• Temporary structures (e.g., tents)
• Linens (e.g., sheets, towels, wash cloths)
• Overnight shelter utilities (electricity, gas, water) (rate cannot exceed $10 per noncitizen migrant served per day)
• Non-overnight facility utilities (electricity, gas, water) (rate cannot exceed $5 per noncitizen migrant served per day)
• Maintenance and housekeeping (e.g., repair and cleaning supplies, shower maintenance)
• Contracted Services (e.g., security, laundry, trash pickup, cleaning services)</t>
    </r>
  </si>
  <si>
    <t>Sample: Pillows</t>
  </si>
  <si>
    <t>100 per month</t>
  </si>
  <si>
    <t>3 months</t>
  </si>
  <si>
    <t>Per Unit Price/hourly rate</t>
  </si>
  <si>
    <t>Qty Per day, week or month</t>
  </si>
  <si>
    <t># of days, weeks, or months provided for:</t>
  </si>
  <si>
    <t>Subtotal Requested Amount for Other Allowable Lodging Related Activities</t>
  </si>
  <si>
    <t>(FEMA GO Crosswalked to Primary Services: Equipment)</t>
  </si>
  <si>
    <r>
      <t xml:space="preserve">Budget Narrative Instructions for Food: </t>
    </r>
    <r>
      <rPr>
        <sz val="12"/>
        <color theme="1"/>
        <rFont val="Arial"/>
        <family val="2"/>
      </rPr>
      <t xml:space="preserve">In the field below, please describe how your organization plans to use the award funding to meet the objectives of the program. </t>
    </r>
  </si>
  <si>
    <t>Total Requested Amount for Food</t>
  </si>
  <si>
    <t>Food Items</t>
  </si>
  <si>
    <t>Sample: Meals for Non-Citizen Migrants</t>
  </si>
  <si>
    <t>3 meals per day times 150 people</t>
  </si>
  <si>
    <t>180 days</t>
  </si>
  <si>
    <t>Subtotal Requested Amount for Food Items</t>
  </si>
  <si>
    <t>Food Banks</t>
  </si>
  <si>
    <t>Covers both direct food/meal-supportive purchases for noncitizen migrants recently released by DHS and indirect support of noncitizen migrants recently released by DHS by giving food/meal supportive items to other agencies that provide the direct services. Please indicate "Direct" or "Indirect" in the item description.</t>
  </si>
  <si>
    <t xml:space="preserve">Sample: </t>
  </si>
  <si>
    <t>Per Unit Price/Cost per Meal</t>
  </si>
  <si>
    <t>Subtotal Requested Amount for Food Banks</t>
  </si>
  <si>
    <r>
      <t xml:space="preserve">Contracted Meals </t>
    </r>
    <r>
      <rPr>
        <sz val="16"/>
        <color rgb="FF000000"/>
        <rFont val="Arial"/>
        <family val="2"/>
      </rPr>
      <t>(Rate cannot exceed $15 per meal)</t>
    </r>
  </si>
  <si>
    <t>Sample: XYZ Contractor, providing meals for Non-Citizen Migrants</t>
  </si>
  <si>
    <t>150 meals per day</t>
  </si>
  <si>
    <t>Contractor Name/Service Description</t>
  </si>
  <si>
    <t>Subtotal Requested Amount for Contracted Meals</t>
  </si>
  <si>
    <t>Other Allowable Food Related Items/Costs</t>
  </si>
  <si>
    <r>
      <rPr>
        <b/>
        <sz val="12"/>
        <color rgb="FF000000"/>
        <rFont val="Arial"/>
        <family val="2"/>
      </rPr>
      <t>Other allowable Food related activities/costs include:</t>
    </r>
    <r>
      <rPr>
        <sz val="12"/>
        <color rgb="FF000000"/>
        <rFont val="Arial"/>
        <family val="2"/>
      </rPr>
      <t xml:space="preserve">
•  Storage containers to separate bulk food purchases.
•  Utensils (e.g., plates, forks, knives).
•  Cookware (e.g., pots, pans).
•  Maintenance and housekeeping (e.g., repair and cleaning supplies).
•  Contracted Services (e.g., security, trash pickup, cleaning services).</t>
    </r>
  </si>
  <si>
    <t>Sample: Storage containers for Bulk Rice</t>
  </si>
  <si>
    <t>100 Containers</t>
  </si>
  <si>
    <t>Single Time Purchase</t>
  </si>
  <si>
    <t>Subtotal Requested Amount for Other Allowable Food Related Items/Costs</t>
  </si>
  <si>
    <t>(FEMA GO Crosswalked to Primary Services: Fringe Benefits)</t>
  </si>
  <si>
    <r>
      <t xml:space="preserve">Budget Narrative: </t>
    </r>
    <r>
      <rPr>
        <sz val="11"/>
        <color theme="1"/>
        <rFont val="Arial"/>
        <family val="2"/>
      </rPr>
      <t xml:space="preserve">Please describe how the funding will be used across the budget line items. Make sure to account for quantities, unit prices, hourly rates, number of hours/days/months and any other descriptors that help account for the overall cost. </t>
    </r>
  </si>
  <si>
    <t>Total Requested Amount for Transportation</t>
  </si>
  <si>
    <r>
      <rPr>
        <b/>
        <sz val="16"/>
        <color rgb="FF000000"/>
        <rFont val="Arial"/>
        <family val="2"/>
      </rPr>
      <t>Transportation from DHS release to shelter and services provider location</t>
    </r>
    <r>
      <rPr>
        <sz val="16"/>
        <color rgb="FF000000"/>
        <rFont val="Arial"/>
        <family val="2"/>
      </rPr>
      <t xml:space="preserve"> </t>
    </r>
    <r>
      <rPr>
        <sz val="12"/>
        <color rgb="FF000000"/>
        <rFont val="Arial"/>
        <family val="2"/>
      </rPr>
      <t>(including contracted services, vehicle rental, gas, insurance, drivers) incurred for services provided for families and individuals within 45 days of their release by DHS.  
Eligible transportation expenses from DHS facility to shelter include charter bus, taxi, mileage, etc. (mileage rate cannot exceed current GSA federal rate).
Rental/lease of multi passenger vans used only for the purpose of transportation of noncitizen migrants from DHS facility to shelter and service provider location.</t>
    </r>
  </si>
  <si>
    <t>Sample: Bus Transport from DHS Facility to Shelter; Unit price per person.</t>
  </si>
  <si>
    <t>100 People per day</t>
  </si>
  <si>
    <t>Item Name</t>
  </si>
  <si>
    <t>Subtotal Requested Amount for Transportation from DHS release to shelter and services provider location</t>
  </si>
  <si>
    <r>
      <rPr>
        <b/>
        <sz val="16"/>
        <color rgb="FF000000"/>
        <rFont val="Arial"/>
        <family val="2"/>
      </rPr>
      <t>Onward destination transportation</t>
    </r>
    <r>
      <rPr>
        <sz val="14"/>
        <color rgb="FF000000"/>
        <rFont val="Arial"/>
        <family val="2"/>
      </rPr>
      <t xml:space="preserve"> </t>
    </r>
    <r>
      <rPr>
        <sz val="12"/>
        <color rgb="FF000000"/>
        <rFont val="Arial"/>
        <family val="2"/>
      </rPr>
      <t>is defined as transportation from a shelter and services provider to a noncitizen migrant’s final destination/point of contact (cannot exceed 10% of the total funding requested by the applicant).
Long distance transportation includes air, bus, or train expenses to move families and individuals within 45 days of their release by DHS to another city or state.
Only coach class fares are eligible when providing long distance transportation.
If tickets are purchased for individuals, airfare cannot exceed $700 per ticket.</t>
    </r>
  </si>
  <si>
    <t>Sample: Airline ticket to final destinations</t>
  </si>
  <si>
    <t>12 per month</t>
  </si>
  <si>
    <t>6 months</t>
  </si>
  <si>
    <t>Subtotal Requested Amount for Onward destination transportation</t>
  </si>
  <si>
    <r>
      <rPr>
        <b/>
        <sz val="16"/>
        <color rgb="FF000000"/>
        <rFont val="Arial"/>
        <family val="2"/>
      </rPr>
      <t>Service provider to service provider transportation</t>
    </r>
    <r>
      <rPr>
        <sz val="12"/>
        <color rgb="FF000000"/>
        <rFont val="Arial"/>
        <family val="2"/>
      </rPr>
      <t xml:space="preserve"> is defined as transportation from one shelter and services provider to another to decompress the population at a shelter. This travel must be coordinated between service locations prior to travel, and there needs to be documentation of the coordination (see below under the bullet on Interstate bus chartering for the exact list of documentation). Service provider to service provider transportation also includes transportation from service provider to a transportation hub (e.g., airport, bus station, train station, etc.)</t>
    </r>
  </si>
  <si>
    <t>Sample: Bus from shelter to airport</t>
  </si>
  <si>
    <t>120 per month</t>
  </si>
  <si>
    <t>Contractor Name</t>
  </si>
  <si>
    <t>Subtotal Requested Amount for Service provider to service provider transportation</t>
  </si>
  <si>
    <r>
      <rPr>
        <b/>
        <sz val="12"/>
        <color rgb="FF000000"/>
        <rFont val="Arial"/>
        <family val="2"/>
      </rPr>
      <t>Key Points related to transportation:</t>
    </r>
    <r>
      <rPr>
        <sz val="12"/>
        <color rgb="FF000000"/>
        <rFont val="Arial"/>
        <family val="2"/>
      </rPr>
      <t xml:space="preserve">
•  Transportation used must be the most cost-effective form
•  Any form of contracted transportation services must meet the procurement standards in 2 C.F.R. Part 200.
•  International transportation is not eligible to provide services for families and individuals within 45 days of their release by DHS, only services provided within the United States are allowed.
•  Charter bus and other forms of grouped transportation should operate at a minimum of 75% capacity.
•  Rideshare expenses may be included to move families and individuals between recipients even if not to their onward destination.
•  If rideshares are purchased for individuals, total mileage cannot exceed 50 miles per ride
•  All fares must be coach class on a commercial airline or train; any form of “luxury” transportation is not eligible (e.g., business or first class, limousine services, etc.).
•  Parking (e.g., local street, airport).
•  Interstate bus chartering is defined as the contracting of transportation, typically a bus, travelling from one state to another state. While this resource has the potential to be used effectively, interstate bus chartering can present severe humanitarian challenges for families and individuals released by DHS if implemented improperly and may result in transport to other states with no information or support, severe medical challenges, or misinformation about available resources at their destination.
          o  For interstate bus chartering to be considered an eligible expense, applicants must provide documentation of coordination, communication, and affirmative confirmation with a receiving jurisdiction or organization.
          o  Coordination includes, but is not limited to, a minimum of 48-hour (distance permitting) notice before arrival.
          o  An identified arrival time and location that is suitable for the receiving jurisdiction.
          o  A certification that all passengers are noncitizen migrants who have been released by DHS within the preceding 45 days.
          o  The identification of any critical unmet needs.
•  The chartering of aircraft, watercraft, or other vehicle not specifically stated in this guidance is ineligible.
•  If an individual within 45 days of their release by DHS presents themselves or is observed to have acute or severe medical issues, those must be addressed before engaging in long-distance travel or the associated charter will be considered ineligible.</t>
    </r>
  </si>
  <si>
    <t>(FEMA GO Crosswalked to Primary Services: Personnel)</t>
  </si>
  <si>
    <r>
      <t xml:space="preserve">Budget Narrative: </t>
    </r>
    <r>
      <rPr>
        <sz val="12"/>
        <color theme="1"/>
        <rFont val="Arial"/>
        <family val="2"/>
      </rPr>
      <t xml:space="preserve">Please describe how the funding will be used across the budget line items. Make sure to account for quantities, unit prices, hourly rates, number of hours/days/months and any other descriptors that help account for the overall cost. </t>
    </r>
  </si>
  <si>
    <t>Total Requested Amount for Acute Medical Care</t>
  </si>
  <si>
    <t>Basic first aid care and supplies (e.g. band-aids)</t>
  </si>
  <si>
    <t>Sample Bandaids</t>
  </si>
  <si>
    <t>40 per week</t>
  </si>
  <si>
    <t>Subtotal Requested Amount for Basic first aid care and supplies (e.g. band-aids)</t>
  </si>
  <si>
    <t>Health screenings, including for mental health</t>
  </si>
  <si>
    <t>Sample: Medical Clinic Health Screening</t>
  </si>
  <si>
    <t>20 per week</t>
  </si>
  <si>
    <t>Subtotal Requested Amount for Health screenings, including for mental health</t>
  </si>
  <si>
    <t>Medical care for assessment and stabilization for onward travel, including ground-based ambulance transport</t>
  </si>
  <si>
    <t>Sample: Medical Assessment for onward travel</t>
  </si>
  <si>
    <t>10 per week</t>
  </si>
  <si>
    <t>13 Weeks</t>
  </si>
  <si>
    <t>Subtotal Requested Amount for Medical care for assessment and stabilization for onward travel, including ground-based ambulance transport</t>
  </si>
  <si>
    <t>Testing and limited care related to quarantining and isolation</t>
  </si>
  <si>
    <t>Sample: Rapid Test Kits</t>
  </si>
  <si>
    <t>1200 per month</t>
  </si>
  <si>
    <t>4 months</t>
  </si>
  <si>
    <t>Over-The-Counter Medication (e.g., aspirin).</t>
  </si>
  <si>
    <t>Sample: Over the counter medicine kit (includes acetaminophen, Naproxin and Calcium Carbonate)</t>
  </si>
  <si>
    <t>500 per month</t>
  </si>
  <si>
    <t>Subtotal Requested Amount for Over-The-Counter Medication</t>
  </si>
  <si>
    <t>Personal Protective Equipment (PPE) for both shelter staff and noncitizen migrants</t>
  </si>
  <si>
    <t>Sample: Sterile Glove 500 pair pack</t>
  </si>
  <si>
    <t>2 packs per week</t>
  </si>
  <si>
    <t>16 weeks</t>
  </si>
  <si>
    <t>Subtotal Requested Amount for Personal Protective Equipment (PPE) for both shelter staff and noncitizen migrants</t>
  </si>
  <si>
    <r>
      <rPr>
        <b/>
        <sz val="16"/>
        <color rgb="FF000000"/>
        <rFont val="Arial"/>
        <family val="2"/>
      </rPr>
      <t>Limited Durable Medical Equipment (DME)</t>
    </r>
    <r>
      <rPr>
        <sz val="12"/>
        <color rgb="FF000000"/>
        <rFont val="Arial"/>
        <family val="2"/>
      </rPr>
      <t xml:space="preserve">
Examples of DME include: bariatric cots, wheelchairs, wheelchair ramps, walkers, commodes, toilet seats, IV-Poles, canes, crutches, handheld shower, shower chair, transfer boards, gait belt, gravity feeding set, assistive listening devices, headset, magnifying glass, communication cards, adaptive eating devices, bedside commode, elevated toilet seat, 3-in-one commode, shower mat non-slip, digital infrared thermometer, seated (Bariatric) walker, comfort box, small refrigerator for medications.</t>
    </r>
  </si>
  <si>
    <t>Sample: Walker</t>
  </si>
  <si>
    <t>Subtotal Requested Amount for Limited Durable Medical Equipment (DME)</t>
  </si>
  <si>
    <t>Prescription medication for managing acute or chronic care for up to 45 days per individual.</t>
  </si>
  <si>
    <t>Sample: Bronchial Inhalers</t>
  </si>
  <si>
    <t>50 per month</t>
  </si>
  <si>
    <t>Subtotal Requested Amount for Prescription medication for managing acute or chronic care for up to 45 days per individual.</t>
  </si>
  <si>
    <t>Lab testing</t>
  </si>
  <si>
    <t>Sample: Lab panel testing</t>
  </si>
  <si>
    <t>10 per month</t>
  </si>
  <si>
    <t>Lab Name</t>
  </si>
  <si>
    <t>Per Unit Price/Rate</t>
  </si>
  <si>
    <t>Subtotal Requested Amount for Lab testing</t>
  </si>
  <si>
    <t>(FEMA GO Crosswalked to Primary Services: Supplies)</t>
  </si>
  <si>
    <t>Total Requested Amount for Personal Hygiene Supplies</t>
  </si>
  <si>
    <r>
      <rPr>
        <b/>
        <sz val="16"/>
        <color rgb="FF000000"/>
        <rFont val="Arial"/>
        <family val="2"/>
      </rPr>
      <t xml:space="preserve">Personal hygiene supplies </t>
    </r>
    <r>
      <rPr>
        <sz val="12"/>
        <color rgb="FF000000"/>
        <rFont val="Arial"/>
        <family val="2"/>
      </rPr>
      <t>(hygiene items, toiletries, feminine hygiene products, baby wipes, diapers, etc.)</t>
    </r>
  </si>
  <si>
    <t>Sample: Diapers (size 4, 29 pack)</t>
  </si>
  <si>
    <t>100 per week</t>
  </si>
  <si>
    <t>(FEMA GO Crosswalked to Primary Services: Travel)</t>
  </si>
  <si>
    <t>Total Requested Amount for Labor for Primary Services</t>
  </si>
  <si>
    <r>
      <rPr>
        <b/>
        <sz val="16"/>
        <color rgb="FF000000"/>
        <rFont val="Arial"/>
        <family val="2"/>
      </rPr>
      <t>Labor for primary services</t>
    </r>
    <r>
      <rPr>
        <b/>
        <sz val="12"/>
        <color rgb="FF000000"/>
        <rFont val="Arial"/>
        <family val="2"/>
      </rPr>
      <t xml:space="preserve"> </t>
    </r>
    <r>
      <rPr>
        <sz val="12"/>
        <color rgb="FF000000"/>
        <rFont val="Arial"/>
        <family val="2"/>
      </rPr>
      <t>(inclusive of staff time not at the director/manager level or administrative). 
Personnel necessary to manage cases to provide these services (coordinating initial transportation and onward destination movement).
Training for primary services (e.g., CDL-P training). 
Staff time for primary services.</t>
    </r>
  </si>
  <si>
    <t>Sample: Intake Staff (5 people @ 40 hours per week)</t>
  </si>
  <si>
    <t>200 hours per week</t>
  </si>
  <si>
    <t>26 weeks</t>
  </si>
  <si>
    <t>Labor Description</t>
  </si>
  <si>
    <t>Per Unit Price/Hourly Rate</t>
  </si>
  <si>
    <t>Secondary Services: Renovations or modifications to existing facilities</t>
  </si>
  <si>
    <t>(FEMA GO Crosswalked to Secondary Services: Other)</t>
  </si>
  <si>
    <t>Total Requested Amount for Secondary Services: Renovations or modifications to existing facilities</t>
  </si>
  <si>
    <r>
      <t xml:space="preserve">Key Points related to renovations or modifications to existing facilities:
</t>
    </r>
    <r>
      <rPr>
        <sz val="12"/>
        <color rgb="FF000000"/>
        <rFont val="Arial"/>
        <family val="2"/>
      </rPr>
      <t>•  Applications that include funding requests for renovations or modifications to existing facilities cannot exceed $250,000 for the entire application budget.
•  SSP funding may only be used for those parts of the facility that are directly associated with providing services to noncitizen migrants released from DHS custody.
•  Funding can be used for:
          o  Improvements to expand capacity and services and to address safety concerns. Renovations and modifications to existing facilities cannot change the existing footprint of the facility.
•  Repairs to facilities to provide services (e.g., update bathroom/renovate kitchen) to make them safe and sanitary or compliant with local codes.
•  Planning costs to support the SSP renovations or modifications to existing facilities are allowable. These planning activities include the following:
          o  Develop plans, protocols, or procedures for the operation and use related to new capabilities as a result of the renovations or modifications to existing facilities;
          o  Conduct physical security assessments;
          o  Analyze design and implementation of protection system (e.g., fire protection and suppression, atmospheric filtration, explosives mitigation) for renovations or modifications to existing facilities.
•  Obtaining permits and completing inspections which are necessary for specified improvements.</t>
    </r>
  </si>
  <si>
    <t>Sample: Kitchen renovation - Plumb new sink (hourly rate)</t>
  </si>
  <si>
    <t>Quote for 60 hours labor only</t>
  </si>
  <si>
    <t>Single Time purchase</t>
  </si>
  <si>
    <t>Renovation/Modification Description</t>
  </si>
  <si>
    <t>Secondary Services: Clothing</t>
  </si>
  <si>
    <t>Total Requested Amount for Secondary Services: Clothing</t>
  </si>
  <si>
    <r>
      <rPr>
        <b/>
        <sz val="16"/>
        <color rgb="FF000000"/>
        <rFont val="Arial"/>
        <family val="2"/>
      </rPr>
      <t>Key Points related to Clothing:</t>
    </r>
    <r>
      <rPr>
        <b/>
        <sz val="12"/>
        <color rgb="FF000000"/>
        <rFont val="Arial"/>
        <family val="2"/>
      </rPr>
      <t xml:space="preserve"> Covers </t>
    </r>
    <r>
      <rPr>
        <sz val="12"/>
        <color rgb="FF000000"/>
        <rFont val="Arial"/>
        <family val="2"/>
      </rPr>
      <t>shirts, pants, outerwear, underwear and bras, socks, shoes/shoelaces, backpacks, belts, etc.</t>
    </r>
  </si>
  <si>
    <t>Sample: Size Large, White Adult T-shirts</t>
  </si>
  <si>
    <t>Secondary Services: Outreach Information</t>
  </si>
  <si>
    <t>Total Requested Amount for Secondary Services: Outreach Information</t>
  </si>
  <si>
    <r>
      <rPr>
        <b/>
        <sz val="16"/>
        <color rgb="FF000000"/>
        <rFont val="Arial"/>
        <family val="2"/>
      </rPr>
      <t>Outreach information</t>
    </r>
    <r>
      <rPr>
        <b/>
        <sz val="12"/>
        <color rgb="FF000000"/>
        <rFont val="Arial"/>
        <family val="2"/>
      </rPr>
      <t xml:space="preserve"> </t>
    </r>
    <r>
      <rPr>
        <sz val="12"/>
        <color rgb="FF000000"/>
        <rFont val="Arial"/>
        <family val="2"/>
      </rPr>
      <t>(e.g. communications development and distribution, contracts, printing services, legal services information).</t>
    </r>
  </si>
  <si>
    <t>Sample: Printing Legal Services Information Flyer (Cost per flyer)</t>
  </si>
  <si>
    <t>5000 per month</t>
  </si>
  <si>
    <t>Item/Service Description</t>
  </si>
  <si>
    <t>Secondary Services: Translation Services</t>
  </si>
  <si>
    <t>Total Requested Amount for Secondary Services: Translation Services</t>
  </si>
  <si>
    <r>
      <rPr>
        <b/>
        <sz val="16"/>
        <color rgb="FF000000"/>
        <rFont val="Arial"/>
        <family val="2"/>
      </rPr>
      <t>Translation services</t>
    </r>
    <r>
      <rPr>
        <b/>
        <sz val="12"/>
        <color rgb="FF000000"/>
        <rFont val="Arial"/>
        <family val="2"/>
      </rPr>
      <t xml:space="preserve"> </t>
    </r>
    <r>
      <rPr>
        <sz val="12"/>
        <color rgb="FF000000"/>
        <rFont val="Arial"/>
        <family val="2"/>
      </rPr>
      <t>(e.g. contracts and external support)</t>
    </r>
  </si>
  <si>
    <t>Sample: Translation Services contract (monthly contract fee)</t>
  </si>
  <si>
    <t>monthly fee</t>
  </si>
  <si>
    <t>Secondary Services: Labor for Secondary Services</t>
  </si>
  <si>
    <r>
      <t xml:space="preserve">Budget Narrative: </t>
    </r>
    <r>
      <rPr>
        <sz val="12"/>
        <color theme="1"/>
        <rFont val="Arial"/>
        <family val="2"/>
      </rPr>
      <t xml:space="preserve">Please describe how the funding will be utiliized across the budget line items.  Make sure to account for quantities, unit prices, hourly rates, number of hours/days/months and any other descriptors that help account for the overall cost. </t>
    </r>
  </si>
  <si>
    <t>Total Requested Amount for Secondary Services: Labor for Secondary Services</t>
  </si>
  <si>
    <r>
      <rPr>
        <b/>
        <sz val="16"/>
        <color rgb="FF000000"/>
        <rFont val="Arial"/>
        <family val="2"/>
      </rPr>
      <t>Labor for secondary services</t>
    </r>
    <r>
      <rPr>
        <b/>
        <sz val="12"/>
        <color rgb="FF000000"/>
        <rFont val="Arial"/>
        <family val="2"/>
      </rPr>
      <t xml:space="preserve"> </t>
    </r>
    <r>
      <rPr>
        <sz val="12"/>
        <color rgb="FF000000"/>
        <rFont val="Arial"/>
        <family val="2"/>
      </rPr>
      <t>(inclusive of staff time not at the director/manager level or administrative) 
•  Training for secondary services 
•  Staff time for secondary services</t>
    </r>
  </si>
  <si>
    <t>Sample: Staff time for secondary services (hourly rate)</t>
  </si>
  <si>
    <t>160 hours per week</t>
  </si>
  <si>
    <t>Management and Administration</t>
  </si>
  <si>
    <t>(FEMA GO Crosswalked to Secondary Services: Other)  
**Please note Management &amp; Administration is not a secondary service but should be entered into FEMA GO as a secondary service cost.**</t>
  </si>
  <si>
    <t>Total Requested Amount for Management and Administration</t>
  </si>
  <si>
    <r>
      <rPr>
        <b/>
        <sz val="16"/>
        <color rgb="FF000000"/>
        <rFont val="Arial"/>
        <family val="2"/>
      </rPr>
      <t>Management &amp; Administration</t>
    </r>
    <r>
      <rPr>
        <sz val="12"/>
        <color rgb="FF000000"/>
        <rFont val="Arial"/>
        <family val="2"/>
      </rPr>
      <t xml:space="preserve"> is defined as director/manager level and administrative staff time, contracted or otherwise, to provide services directly or to support needs of families and individuals within 45 days of their release by DHS. These may include services providing grants management, including grant application preparation. These may also include recordkeeping (e.g., IT assistance (contracts and external support) and costs associated with creating a database and/or tracking system to assist with managing SSP funds as well as cybersecurity assessments and enhancements), etc.
</t>
    </r>
    <r>
      <rPr>
        <b/>
        <sz val="12"/>
        <color rgb="FF000000"/>
        <rFont val="Arial"/>
        <family val="2"/>
      </rPr>
      <t>Management &amp; Administration costs are allowable and do not count as a primary or secondary service.</t>
    </r>
  </si>
  <si>
    <t>Sample: Grant Manager(hourly rate)</t>
  </si>
  <si>
    <t>40 hours per week</t>
  </si>
  <si>
    <t>52 weeks</t>
  </si>
  <si>
    <t>Transporation from DHS Release Location to Shelter A</t>
  </si>
  <si>
    <t xml:space="preserve">140 per trip/4,260 per month </t>
  </si>
  <si>
    <t>Transportation from DHS Release Location to Shelter B</t>
  </si>
  <si>
    <t>24 per trip/1,440 per month</t>
  </si>
  <si>
    <t>Transportation from Shelter B to Shelter A</t>
  </si>
  <si>
    <t>42 trips</t>
  </si>
  <si>
    <t>42 per trip/1,848 per month</t>
  </si>
  <si>
    <t>Transporation from Shelters A and B to Airport</t>
  </si>
  <si>
    <t>188 trips</t>
  </si>
  <si>
    <t xml:space="preserve">36 per trip/6,678 per month </t>
  </si>
  <si>
    <t>Transportation from Shelters A and B to Transportation Hubs</t>
  </si>
  <si>
    <t>1753 trips</t>
  </si>
  <si>
    <t>3 per trip/5,259 per month</t>
  </si>
  <si>
    <t>Onward Travel: from aiport/bus station to final destinations (January-April 2024)</t>
  </si>
  <si>
    <t>$291.76 (plane ticket)</t>
  </si>
  <si>
    <t>$200 (bus ticket)</t>
  </si>
  <si>
    <t>Contracted services (laundry, trash pickup, janitorial, pest control)</t>
  </si>
  <si>
    <t>Monthly base rent cost</t>
  </si>
  <si>
    <t xml:space="preserve">Lease of temporary, portable structures (portable restrooms) </t>
  </si>
  <si>
    <t>Utilities (electricity, gas, water)</t>
  </si>
  <si>
    <t>Maintenance and repairs</t>
  </si>
  <si>
    <t>Contracted Services (laundry, trash pickup, janitorial, pest control)</t>
  </si>
  <si>
    <t>33 trips per month</t>
  </si>
  <si>
    <t xml:space="preserve"> 60 trips per month </t>
  </si>
  <si>
    <t>355 NCM</t>
  </si>
  <si>
    <t>355 NCM per month</t>
  </si>
  <si>
    <t>308 NCM</t>
  </si>
  <si>
    <t>308 NCM per month</t>
  </si>
  <si>
    <t>$145 per night</t>
  </si>
  <si>
    <t xml:space="preserve">Entity uses two congregate shelters. 
Shelter A can shelter a maximum of 150 asylum seekers per night. Entity has budgeted allowable primary shelter costs at $13,051/month. This monthly total is based on recent actuals, detailed by line item in the table below. 
Shelter B can shelter a maximum of 350 asylum seekers per night. Entity has budgeted allowable primary shelter costs at $136,914/month. This monthly total is based on recent actuals, detailed by line item in the table below. 
In addition to the two congregate shelters listed above, Entity will use available non-congregate hotel/motel shelter support. Entity will ensure it complies with the not to exceed (NTE) 5% rate of total funding allocation as stipulated in Notice of Funding Opportunity. Entity will also comply with NTE room rates set by the U.S. General Services Administration (GSA). Because 2024 rates are not yet available, Entity used the NTE GSA 2023 rates to forecast NTE GSA 2024 hotel room rates. </t>
  </si>
  <si>
    <t>Monthly</t>
  </si>
  <si>
    <t>30 days/ month average</t>
  </si>
  <si>
    <t>January 2024 - April 2024 NTE Cost per Room ($145/night)</t>
  </si>
  <si>
    <t xml:space="preserve">TRANSPORTATION SUBCATEGORY: TRANSPORTATION FROM DHS RELEASE LOCATION TO SHELTER 
AND SERVICES PROVIDER LOCATION 
Entity procures transportation services to provide transport for asylum seekers. For FEMA-SSP subcategory costs detailed in the three tables below, please note that our vendors use charter buses (up to 56 passengers), converted school buses (up to 47 passengers), mini coaches (up to 37 passengers), or minivans (up to 17 passengers), depending on what pick-up numbers are communicated by DHS agencies to Entity. Please also note that each of the three tables below provide details for three different pick-up routes that fall within the definition of the SSP NOFO transportation subcategory. Entity procures transportation services to provide transport for asylum seekers. For FEMA-SSP NOFO transportation subcategory costs detailed in the table below, note that vendors use charter buses (up to 56 passengers), converted school buses (up to 47 passengers), mini coaches (up to 37 passengers), or minivans (up to 17 passengers), depending on the number of asylum seekers transported. TRANSPORTATION SUBCATEGORY: TRANSPORTATION FROM SERVICE PROVIDER TO TRANSPORTATION HUB 
Entity provides its public bus transportation service to help transport asylum seekers to Airport each day. The buses pick up asylum seekers at our two congregate shelters as well as hotels. SUBCATEGORY: TRANSPORTATION FROM SERVICE PROVIDER TO TRANSPORTATION HUB 
Entity procures transportation services to provide transport for asylum seekers. For FEMA-SSP NOFO transportation subcategory costs detailed in the table below, please note the Entity uses a competitively procured taxi service to facilitate transport to transportation hubs including the Airport. TRANSPORTATION SUBCATEGORY: ONWARD TRAVEL
The total onward travel budget in the table below is less than the NTE 10% ceiling. Additionally, the airfare cost detailed complies with the NTE 5% threshold. </t>
  </si>
  <si>
    <t xml:space="preserve">Utilities (electricity, gas, water) </t>
  </si>
  <si>
    <t>$5.00 per meal</t>
  </si>
  <si>
    <t>Utensils, bags, plates, napkins, hard sided water bottles for each asylum</t>
  </si>
  <si>
    <t>$4.00 per set</t>
  </si>
  <si>
    <t>10 months</t>
  </si>
  <si>
    <t xml:space="preserve">100 people per month </t>
  </si>
  <si>
    <t>Pedialyte, ibuprofen, naproxin, acetaminophen, calcium carbonate (tums)</t>
  </si>
  <si>
    <t>Gloves for use by all providers when working patients; 1 set per person served</t>
  </si>
  <si>
    <t>Rapid test kits for a multiple of illnesses, including but not limted to flu, malaria, strep throat and COVID-19</t>
  </si>
  <si>
    <t xml:space="preserve">5,000 per month </t>
  </si>
  <si>
    <t>Wrist braces, walkers, canes</t>
  </si>
  <si>
    <t xml:space="preserve">3 per month </t>
  </si>
  <si>
    <t>Diabetic Insulin, Amoxcilillin, Bornchial Inhalers, Zithromaz, Ciprofloxacin, Erythromycin</t>
  </si>
  <si>
    <t xml:space="preserve">Printing of permission to serve and to assist, travel information, destination information </t>
  </si>
  <si>
    <t>22.2 cents per kit</t>
  </si>
  <si>
    <t>4,020 meals provided per month x $5.00 average cost for food purchased X 10 months=201,00</t>
  </si>
  <si>
    <t>402 per month</t>
  </si>
  <si>
    <t>5026 per month</t>
  </si>
  <si>
    <t>5,000 per month</t>
  </si>
  <si>
    <t>52 per Month</t>
  </si>
  <si>
    <t>5000 kits per month</t>
  </si>
  <si>
    <t>Hygiene kits (includes approx 15 day supply of deodorant, toothpaste/toothbrush, tissues, and other hygiene supplies)</t>
  </si>
  <si>
    <t>Average 163.87/ item</t>
  </si>
  <si>
    <t>520 total NCM</t>
  </si>
  <si>
    <t>40 total NCM</t>
  </si>
  <si>
    <t>25,000 NCM (total)</t>
  </si>
  <si>
    <t>1000 NCM (total)</t>
  </si>
  <si>
    <t>Socks, belts, shoe laces and other clothing needs</t>
  </si>
  <si>
    <t>50000 NCM (total)</t>
  </si>
  <si>
    <t>The program is requesting M&amp;A costs to cover salaries of 2 SSP-dedicated grant and administration specialists to coordinate SSP activities, ensure award requirements are managed, and handle financial management exclusively for SSP-funded activities for 10 months</t>
  </si>
  <si>
    <t>2 FTE for 10 months</t>
  </si>
  <si>
    <t>75000 annual salary</t>
  </si>
  <si>
    <t>2 FTE salaries / 10 months</t>
  </si>
  <si>
    <t>Socks, belts, shoe laces and other clothing needs after leaving facility.</t>
  </si>
  <si>
    <t>5000 NCM (total)</t>
  </si>
  <si>
    <t>50,000 NCM (total)</t>
  </si>
  <si>
    <t>Wellness screening</t>
  </si>
  <si>
    <t>$41 / screening</t>
  </si>
  <si>
    <t>Bandaging material, topical ointments, adhesive bandaids</t>
  </si>
  <si>
    <t>On average, 5,000 people at entity's location receive on-site medical care, screening, etc. every month (based on 6 month historical average)</t>
  </si>
  <si>
    <t>$13/meal</t>
  </si>
  <si>
    <t>12000 NCM (total)</t>
  </si>
  <si>
    <t>3 meals / day</t>
  </si>
  <si>
    <t>Contracted meals at multiple locations (3 meals per individual daily)</t>
  </si>
  <si>
    <t xml:space="preserve">Entity intends to use SSP funds to offset the cost of food items (provided in the form of pre-packed lunches and dinners) and contracted meals (served at multiple locations). </t>
  </si>
  <si>
    <t>At the currently utilized congregate shelter, entity furnishes hygiene kits to individuals in need. Kits include a 2 week supply of basic personal hygiene supplies (soap, toothpaste, etc)</t>
  </si>
  <si>
    <t>Entity shares fliers of service offerings - 3 flyers per individual.</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</si>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</sst>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mm/dd/yy;@"/>
    <numFmt numFmtId="165" formatCode="_(* #,##0_);_(* \(#,##0\);_(* &quot;-&quot;??_);_(@_)"/>
    <numFmt numFmtId="166" formatCode="0.00;[Red]0.00"/>
    <numFmt numFmtId="167" formatCode="&quot;$&quot;#,##0.00;[Red]&quot;$&quot;#,##0.00"/>
    <numFmt numFmtId="168" formatCode="0.00_);\(0.00\)"/>
    <numFmt numFmtId="169" formatCode="&quot;$&quot;#,##0.00"/>
  </numFmts>
  <fonts count="28" x14ac:knownFonts="1">
    <font>
      <sz val="11"/>
      <color theme="1"/>
      <name val="Calibri"/>
      <family val="2"/>
      <scheme val="minor"/>
    </font>
    <font>
      <sz val="10"/>
      <color rgb="FF000000"/>
      <name val="Times New Roman"/>
      <family val="1"/>
    </font>
    <font>
      <u/>
      <sz val="10"/>
      <color theme="10"/>
      <name val="Times New Roman"/>
      <family val="1"/>
    </font>
    <font>
      <sz val="11"/>
      <color theme="1"/>
      <name val="Arial"/>
      <family val="2"/>
    </font>
    <font>
      <b/>
      <sz val="11"/>
      <color theme="1"/>
      <name val="Arial"/>
      <family val="2"/>
    </font>
    <font>
      <b/>
      <sz val="12"/>
      <color theme="1"/>
      <name val="Arial"/>
      <family val="2"/>
    </font>
    <font>
      <b/>
      <sz val="14"/>
      <name val="Arial"/>
      <family val="2"/>
    </font>
    <font>
      <sz val="12"/>
      <name val="Arial"/>
      <family val="2"/>
    </font>
    <font>
      <b/>
      <sz val="12"/>
      <name val="Arial"/>
      <family val="2"/>
    </font>
    <font>
      <sz val="14"/>
      <color rgb="FF000000"/>
      <name val="Arial"/>
      <family val="2"/>
    </font>
    <font>
      <sz val="12"/>
      <color theme="1"/>
      <name val="Arial"/>
      <family val="2"/>
    </font>
    <font>
      <sz val="12"/>
      <color rgb="FF000000"/>
      <name val="Arial"/>
      <family val="2"/>
    </font>
    <font>
      <b/>
      <sz val="12"/>
      <color rgb="FF000000"/>
      <name val="Arial"/>
      <family val="2"/>
    </font>
    <font>
      <b/>
      <sz val="22"/>
      <color theme="0"/>
      <name val="Arial"/>
      <family val="2"/>
    </font>
    <font>
      <sz val="14"/>
      <color theme="0"/>
      <name val="Arial"/>
      <family val="2"/>
    </font>
    <font>
      <u/>
      <sz val="16"/>
      <color theme="0"/>
      <name val="Arial"/>
      <family val="2"/>
    </font>
    <font>
      <b/>
      <sz val="20"/>
      <color theme="0"/>
      <name val="Arial"/>
      <family val="2"/>
    </font>
    <font>
      <i/>
      <sz val="12"/>
      <color rgb="FF000000"/>
      <name val="Arial"/>
      <family val="2"/>
    </font>
    <font>
      <b/>
      <sz val="16"/>
      <color rgb="FF000000"/>
      <name val="Arial"/>
      <family val="2"/>
    </font>
    <font>
      <i/>
      <sz val="12"/>
      <name val="Arial"/>
      <family val="2"/>
    </font>
    <font>
      <sz val="20"/>
      <color rgb="FF000000"/>
      <name val="Arial"/>
      <family val="2"/>
    </font>
    <font>
      <sz val="16"/>
      <color rgb="FF000000"/>
      <name val="Arial"/>
      <family val="2"/>
    </font>
    <font>
      <b/>
      <sz val="16"/>
      <name val="Arial"/>
      <family val="2"/>
    </font>
    <font>
      <sz val="16"/>
      <color theme="0"/>
      <name val="Arial"/>
      <family val="2"/>
    </font>
    <font>
      <sz val="12"/>
      <color rgb="FF000000"/>
      <name val="Arial"/>
    </font>
    <font>
      <sz val="12"/>
      <name val="Arial"/>
    </font>
    <font>
      <sz val="11"/>
      <color theme="1"/>
      <name val="Calibri"/>
      <family val="2"/>
      <scheme val="minor"/>
    </font>
    <font>
      <u/>
      <sz val="18"/>
      <color theme="10"/>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39997558519241921"/>
        <bgColor indexed="64"/>
      </patternFill>
    </fill>
    <fill>
      <patternFill patternType="solid">
        <fgColor rgb="FF002060"/>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Alignment="0" applyProtection="0"/>
    <xf numFmtId="44" fontId="26" fillId="0" borderId="0" applyFont="0" applyFill="0" applyBorder="0" applyAlignment="0" applyProtection="0"/>
  </cellStyleXfs>
  <cellXfs count="191">
    <xf numFmtId="0" fontId="0" fillId="0" borderId="0" xfId="0"/>
    <xf numFmtId="0" fontId="11" fillId="0" borderId="0" xfId="1" applyFont="1" applyAlignment="1">
      <alignment horizontal="left" vertical="top"/>
    </xf>
    <xf numFmtId="0" fontId="15" fillId="4" borderId="0" xfId="4" applyFont="1" applyFill="1" applyAlignment="1">
      <alignment vertical="top" wrapText="1"/>
    </xf>
    <xf numFmtId="0" fontId="11" fillId="0" borderId="0" xfId="1" applyFont="1" applyAlignment="1">
      <alignment horizontal="left" vertical="top" wrapText="1"/>
    </xf>
    <xf numFmtId="0" fontId="11" fillId="0" borderId="0" xfId="1" applyFont="1" applyAlignment="1">
      <alignment horizontal="center" vertical="top"/>
    </xf>
    <xf numFmtId="0" fontId="11" fillId="0" borderId="0" xfId="1" applyFont="1" applyAlignment="1">
      <alignment vertical="top"/>
    </xf>
    <xf numFmtId="0" fontId="19" fillId="2" borderId="12" xfId="1" applyFont="1" applyFill="1" applyBorder="1" applyAlignment="1">
      <alignment horizontal="center" vertical="center"/>
    </xf>
    <xf numFmtId="0" fontId="19" fillId="2" borderId="11" xfId="1" applyFont="1" applyFill="1" applyBorder="1" applyAlignment="1">
      <alignment horizontal="center" vertical="center" wrapText="1"/>
    </xf>
    <xf numFmtId="0" fontId="19" fillId="2" borderId="12" xfId="1" applyFont="1" applyFill="1" applyBorder="1" applyAlignment="1">
      <alignment vertical="center" wrapText="1"/>
    </xf>
    <xf numFmtId="44" fontId="17" fillId="2" borderId="2" xfId="2" applyFont="1" applyFill="1" applyBorder="1" applyAlignment="1">
      <alignment vertical="center"/>
    </xf>
    <xf numFmtId="165" fontId="17" fillId="2" borderId="2" xfId="3" applyNumberFormat="1" applyFont="1" applyFill="1" applyBorder="1" applyAlignment="1">
      <alignment vertical="center"/>
    </xf>
    <xf numFmtId="0" fontId="17" fillId="2" borderId="8" xfId="1" applyFont="1" applyFill="1" applyBorder="1" applyAlignment="1">
      <alignment vertical="center"/>
    </xf>
    <xf numFmtId="164" fontId="19" fillId="2" borderId="8" xfId="1" applyNumberFormat="1" applyFont="1" applyFill="1" applyBorder="1" applyAlignment="1">
      <alignment horizontal="center" vertical="center" wrapText="1"/>
    </xf>
    <xf numFmtId="44" fontId="19" fillId="2" borderId="8" xfId="2" applyFont="1" applyFill="1" applyBorder="1" applyAlignment="1">
      <alignment horizontal="center" vertical="center" wrapText="1"/>
    </xf>
    <xf numFmtId="0" fontId="11" fillId="0" borderId="0" xfId="1" applyFont="1" applyAlignment="1">
      <alignment vertical="center" wrapText="1"/>
    </xf>
    <xf numFmtId="0" fontId="8" fillId="3" borderId="12" xfId="1" applyFont="1" applyFill="1" applyBorder="1" applyAlignment="1">
      <alignment horizontal="center" vertical="center"/>
    </xf>
    <xf numFmtId="0" fontId="8" fillId="3" borderId="11" xfId="1" applyFont="1" applyFill="1" applyBorder="1" applyAlignment="1">
      <alignment horizontal="center" vertical="center" wrapText="1"/>
    </xf>
    <xf numFmtId="0" fontId="8" fillId="3" borderId="8" xfId="1" applyFont="1" applyFill="1" applyBorder="1" applyAlignment="1">
      <alignment vertical="center" wrapText="1"/>
    </xf>
    <xf numFmtId="0" fontId="11" fillId="5" borderId="8" xfId="1" applyFont="1" applyFill="1" applyBorder="1" applyAlignment="1">
      <alignment vertical="center"/>
    </xf>
    <xf numFmtId="164" fontId="7" fillId="5" borderId="8" xfId="1" applyNumberFormat="1" applyFont="1" applyFill="1" applyBorder="1" applyAlignment="1">
      <alignment horizontal="center" vertical="center" wrapText="1"/>
    </xf>
    <xf numFmtId="44" fontId="7" fillId="5" borderId="8" xfId="2" applyFont="1" applyFill="1" applyBorder="1" applyAlignment="1">
      <alignment vertical="top" wrapText="1"/>
    </xf>
    <xf numFmtId="49" fontId="19" fillId="2" borderId="8" xfId="1" applyNumberFormat="1" applyFont="1" applyFill="1" applyBorder="1" applyAlignment="1">
      <alignment horizontal="center" vertical="center" wrapText="1"/>
    </xf>
    <xf numFmtId="0" fontId="11" fillId="5" borderId="8" xfId="1" applyFont="1" applyFill="1" applyBorder="1" applyAlignment="1">
      <alignment vertical="center" wrapText="1"/>
    </xf>
    <xf numFmtId="0" fontId="11" fillId="5" borderId="3" xfId="1" applyFont="1" applyFill="1" applyBorder="1" applyAlignment="1">
      <alignment vertical="center" wrapText="1"/>
    </xf>
    <xf numFmtId="0" fontId="20" fillId="0" borderId="0" xfId="1" applyFont="1" applyAlignment="1">
      <alignment horizontal="left" vertical="top"/>
    </xf>
    <xf numFmtId="0" fontId="17" fillId="2" borderId="8" xfId="1" applyFont="1" applyFill="1" applyBorder="1" applyAlignment="1">
      <alignment vertical="center" wrapText="1"/>
    </xf>
    <xf numFmtId="0" fontId="8" fillId="3" borderId="12" xfId="1" applyFont="1" applyFill="1" applyBorder="1" applyAlignment="1">
      <alignment vertical="center" wrapText="1"/>
    </xf>
    <xf numFmtId="44" fontId="8" fillId="3" borderId="12" xfId="2" applyFont="1" applyFill="1" applyBorder="1" applyAlignment="1" applyProtection="1">
      <alignment horizontal="center" vertical="center"/>
    </xf>
    <xf numFmtId="44" fontId="17" fillId="2" borderId="2" xfId="2" applyFont="1" applyFill="1" applyBorder="1" applyAlignment="1">
      <alignment vertical="center" wrapText="1"/>
    </xf>
    <xf numFmtId="165" fontId="17" fillId="2" borderId="2" xfId="3" applyNumberFormat="1" applyFont="1" applyFill="1" applyBorder="1" applyAlignment="1">
      <alignment vertical="center" wrapText="1"/>
    </xf>
    <xf numFmtId="0" fontId="8" fillId="3" borderId="11" xfId="1" applyFont="1" applyFill="1" applyBorder="1" applyAlignment="1">
      <alignment vertical="center" wrapText="1"/>
    </xf>
    <xf numFmtId="0" fontId="19" fillId="2" borderId="11" xfId="1" applyFont="1" applyFill="1" applyBorder="1" applyAlignment="1">
      <alignment vertical="center" wrapText="1"/>
    </xf>
    <xf numFmtId="0" fontId="11" fillId="5" borderId="2" xfId="1" applyFont="1" applyFill="1" applyBorder="1" applyAlignment="1">
      <alignment vertical="center"/>
    </xf>
    <xf numFmtId="0" fontId="11" fillId="5" borderId="3" xfId="1" applyFont="1" applyFill="1" applyBorder="1" applyAlignment="1">
      <alignment vertical="center"/>
    </xf>
    <xf numFmtId="0" fontId="11" fillId="5" borderId="2" xfId="1" applyFont="1" applyFill="1" applyBorder="1" applyAlignment="1">
      <alignment horizontal="center" vertical="center"/>
    </xf>
    <xf numFmtId="0" fontId="11" fillId="5" borderId="2" xfId="1" applyFont="1" applyFill="1" applyBorder="1" applyAlignment="1">
      <alignment horizontal="center" vertical="center"/>
    </xf>
    <xf numFmtId="0" fontId="11" fillId="5" borderId="2" xfId="1" applyFont="1" applyFill="1" applyBorder="1" applyAlignment="1">
      <alignment vertical="center"/>
    </xf>
    <xf numFmtId="0" fontId="11" fillId="5" borderId="6" xfId="1" applyFont="1" applyFill="1" applyBorder="1" applyAlignment="1">
      <alignment vertical="center"/>
    </xf>
    <xf numFmtId="0" fontId="24" fillId="5" borderId="2" xfId="1" applyFont="1" applyFill="1" applyBorder="1" applyAlignment="1">
      <alignment horizontal="center" vertical="center"/>
    </xf>
    <xf numFmtId="166" fontId="7" fillId="5" borderId="8" xfId="1" applyNumberFormat="1" applyFont="1" applyFill="1" applyBorder="1" applyAlignment="1">
      <alignment horizontal="center" vertical="center" wrapText="1"/>
    </xf>
    <xf numFmtId="166" fontId="25" fillId="5" borderId="8" xfId="1" applyNumberFormat="1" applyFont="1" applyFill="1" applyBorder="1" applyAlignment="1">
      <alignment horizontal="center" vertical="center" wrapText="1"/>
    </xf>
    <xf numFmtId="167" fontId="7" fillId="5" borderId="8" xfId="1" applyNumberFormat="1" applyFont="1" applyFill="1" applyBorder="1" applyAlignment="1">
      <alignment horizontal="center" vertical="center" wrapText="1"/>
    </xf>
    <xf numFmtId="164" fontId="25" fillId="5" borderId="8" xfId="1" applyNumberFormat="1" applyFont="1" applyFill="1" applyBorder="1" applyAlignment="1">
      <alignment horizontal="center" vertical="center" wrapText="1"/>
    </xf>
    <xf numFmtId="167" fontId="25" fillId="5" borderId="8" xfId="1" applyNumberFormat="1" applyFont="1" applyFill="1" applyBorder="1" applyAlignment="1">
      <alignment horizontal="center" vertical="center" wrapText="1"/>
    </xf>
    <xf numFmtId="167" fontId="7" fillId="5" borderId="8" xfId="2" applyNumberFormat="1" applyFont="1" applyFill="1" applyBorder="1" applyAlignment="1">
      <alignment vertical="top" wrapText="1"/>
    </xf>
    <xf numFmtId="8" fontId="11" fillId="5" borderId="2" xfId="1" applyNumberFormat="1" applyFont="1" applyFill="1" applyBorder="1" applyAlignment="1">
      <alignment horizontal="center" vertical="center"/>
    </xf>
    <xf numFmtId="0" fontId="11" fillId="5" borderId="8" xfId="1" applyFont="1" applyFill="1" applyBorder="1" applyAlignment="1">
      <alignment horizontal="center" vertical="center"/>
    </xf>
    <xf numFmtId="6" fontId="11" fillId="5" borderId="2" xfId="1" applyNumberFormat="1" applyFont="1" applyFill="1" applyBorder="1" applyAlignment="1">
      <alignment horizontal="center" vertical="center"/>
    </xf>
    <xf numFmtId="8" fontId="24" fillId="5" borderId="2" xfId="1" applyNumberFormat="1" applyFont="1" applyFill="1" applyBorder="1" applyAlignment="1">
      <alignment horizontal="center" vertical="center"/>
    </xf>
    <xf numFmtId="0" fontId="24" fillId="5" borderId="8" xfId="1" applyFont="1" applyFill="1" applyBorder="1" applyAlignment="1">
      <alignment horizontal="center" vertical="center"/>
    </xf>
    <xf numFmtId="6" fontId="24" fillId="5" borderId="2" xfId="1" applyNumberFormat="1" applyFont="1" applyFill="1" applyBorder="1" applyAlignment="1">
      <alignment horizontal="center" vertical="center"/>
    </xf>
    <xf numFmtId="0" fontId="24" fillId="0" borderId="0" xfId="1" applyFont="1" applyAlignment="1">
      <alignment horizontal="left" vertical="top"/>
    </xf>
    <xf numFmtId="168" fontId="7" fillId="5" borderId="8" xfId="1" applyNumberFormat="1" applyFont="1" applyFill="1" applyBorder="1" applyAlignment="1">
      <alignment horizontal="center" vertical="center" wrapText="1"/>
    </xf>
    <xf numFmtId="7" fontId="7" fillId="5" borderId="8" xfId="1" applyNumberFormat="1" applyFont="1" applyFill="1" applyBorder="1" applyAlignment="1">
      <alignment horizontal="center" vertical="center" wrapText="1"/>
    </xf>
    <xf numFmtId="5" fontId="11" fillId="5" borderId="2" xfId="1" applyNumberFormat="1" applyFont="1" applyFill="1" applyBorder="1" applyAlignment="1">
      <alignment horizontal="center" vertical="center"/>
    </xf>
    <xf numFmtId="7" fontId="7" fillId="5" borderId="8" xfId="2" applyNumberFormat="1" applyFont="1" applyFill="1" applyBorder="1" applyAlignment="1">
      <alignment vertical="top" wrapText="1"/>
    </xf>
    <xf numFmtId="169" fontId="7" fillId="5" borderId="8" xfId="1" applyNumberFormat="1" applyFont="1" applyFill="1" applyBorder="1" applyAlignment="1">
      <alignment horizontal="center" vertical="center" wrapText="1"/>
    </xf>
    <xf numFmtId="44" fontId="11" fillId="5" borderId="2" xfId="5" applyFont="1" applyFill="1" applyBorder="1" applyAlignment="1">
      <alignment vertical="center"/>
    </xf>
    <xf numFmtId="44" fontId="7" fillId="5" borderId="8" xfId="5" applyFont="1" applyFill="1" applyBorder="1" applyAlignment="1">
      <alignment horizontal="center" vertical="center" wrapText="1"/>
    </xf>
    <xf numFmtId="3" fontId="11" fillId="5" borderId="8" xfId="1" applyNumberFormat="1" applyFont="1" applyFill="1" applyBorder="1" applyAlignment="1">
      <alignment vertical="center"/>
    </xf>
    <xf numFmtId="3" fontId="11" fillId="5" borderId="2" xfId="1" applyNumberFormat="1" applyFont="1" applyFill="1" applyBorder="1" applyAlignment="1">
      <alignment horizontal="center" vertical="center"/>
    </xf>
    <xf numFmtId="0" fontId="11" fillId="5" borderId="2" xfId="1" applyFont="1" applyFill="1" applyBorder="1" applyAlignment="1">
      <alignment horizontal="center"/>
    </xf>
    <xf numFmtId="0" fontId="11" fillId="5" borderId="8" xfId="1" applyFont="1" applyFill="1" applyBorder="1" applyAlignment="1">
      <alignment horizontal="center"/>
    </xf>
    <xf numFmtId="164" fontId="7" fillId="5" borderId="8" xfId="1" applyNumberFormat="1" applyFont="1" applyFill="1" applyBorder="1" applyAlignment="1">
      <alignment horizontal="center" wrapText="1"/>
    </xf>
    <xf numFmtId="44" fontId="7" fillId="5" borderId="8" xfId="5" applyFont="1" applyFill="1" applyBorder="1" applyAlignment="1">
      <alignment horizontal="center" wrapText="1"/>
    </xf>
    <xf numFmtId="3" fontId="11" fillId="5" borderId="2" xfId="1" applyNumberFormat="1" applyFont="1" applyFill="1" applyBorder="1" applyAlignment="1">
      <alignment horizontal="center"/>
    </xf>
    <xf numFmtId="0" fontId="11" fillId="5" borderId="2" xfId="1" applyFont="1" applyFill="1" applyBorder="1" applyAlignment="1">
      <alignment horizontal="center" vertical="center"/>
    </xf>
    <xf numFmtId="0" fontId="11" fillId="5" borderId="2" xfId="1" applyFont="1" applyFill="1" applyBorder="1" applyAlignment="1">
      <alignment horizontal="center" vertical="center"/>
    </xf>
    <xf numFmtId="0" fontId="11" fillId="5" borderId="6" xfId="1" applyFont="1" applyFill="1" applyBorder="1" applyAlignment="1">
      <alignment horizontal="center" vertical="center"/>
    </xf>
    <xf numFmtId="0" fontId="11" fillId="5" borderId="3" xfId="1" applyFont="1" applyFill="1" applyBorder="1" applyAlignment="1">
      <alignment horizontal="center" vertical="center"/>
    </xf>
    <xf numFmtId="0" fontId="23" fillId="7" borderId="1" xfId="1" applyFont="1" applyFill="1" applyBorder="1" applyAlignment="1">
      <alignment horizontal="center" vertical="center" wrapText="1"/>
    </xf>
    <xf numFmtId="0" fontId="6" fillId="3" borderId="8" xfId="1" applyFont="1" applyFill="1" applyBorder="1" applyAlignment="1">
      <alignment vertical="center" wrapText="1"/>
    </xf>
    <xf numFmtId="0" fontId="18" fillId="6" borderId="8" xfId="1" applyFont="1" applyFill="1" applyBorder="1" applyAlignment="1">
      <alignment horizontal="left" vertical="center" wrapText="1"/>
    </xf>
    <xf numFmtId="0" fontId="8" fillId="3" borderId="11" xfId="1" applyFont="1" applyFill="1" applyBorder="1" applyAlignment="1">
      <alignment vertical="center" wrapText="1"/>
    </xf>
    <xf numFmtId="0" fontId="8" fillId="3" borderId="1" xfId="1" applyFont="1" applyFill="1" applyBorder="1" applyAlignment="1">
      <alignment vertical="center" wrapText="1"/>
    </xf>
    <xf numFmtId="0" fontId="8" fillId="3" borderId="13" xfId="1" applyFont="1" applyFill="1" applyBorder="1" applyAlignment="1">
      <alignment vertical="center" wrapText="1"/>
    </xf>
    <xf numFmtId="0" fontId="17" fillId="2" borderId="2" xfId="1" applyFont="1" applyFill="1" applyBorder="1" applyAlignment="1">
      <alignment horizontal="left" vertical="center" wrapText="1"/>
    </xf>
    <xf numFmtId="0" fontId="17" fillId="2" borderId="6" xfId="1" applyFont="1" applyFill="1" applyBorder="1" applyAlignment="1">
      <alignment horizontal="left" vertical="center" wrapText="1"/>
    </xf>
    <xf numFmtId="0" fontId="17" fillId="2" borderId="3" xfId="1" applyFont="1" applyFill="1" applyBorder="1" applyAlignment="1">
      <alignment horizontal="left" vertical="center" wrapText="1"/>
    </xf>
    <xf numFmtId="0" fontId="14" fillId="7" borderId="0" xfId="1" applyFont="1" applyFill="1" applyAlignment="1">
      <alignment horizontal="center" vertical="top" wrapText="1"/>
    </xf>
    <xf numFmtId="0" fontId="13" fillId="7" borderId="0" xfId="1" applyFont="1" applyFill="1" applyAlignment="1">
      <alignment horizontal="center" vertical="top" wrapText="1"/>
    </xf>
    <xf numFmtId="0" fontId="23" fillId="7" borderId="7" xfId="1" applyFont="1" applyFill="1" applyBorder="1" applyAlignment="1">
      <alignment horizontal="center" vertical="center" wrapText="1"/>
    </xf>
    <xf numFmtId="0" fontId="18" fillId="6" borderId="4" xfId="1" applyFont="1" applyFill="1" applyBorder="1" applyAlignment="1">
      <alignment horizontal="left" vertical="center"/>
    </xf>
    <xf numFmtId="0" fontId="18" fillId="6" borderId="7" xfId="1" applyFont="1" applyFill="1" applyBorder="1" applyAlignment="1">
      <alignment horizontal="left" vertical="center"/>
    </xf>
    <xf numFmtId="0" fontId="18" fillId="6" borderId="5" xfId="1" applyFont="1" applyFill="1" applyBorder="1" applyAlignment="1">
      <alignment horizontal="left" vertical="center"/>
    </xf>
    <xf numFmtId="0" fontId="18" fillId="6" borderId="9" xfId="1" applyFont="1" applyFill="1" applyBorder="1" applyAlignment="1">
      <alignment horizontal="left" vertical="center"/>
    </xf>
    <xf numFmtId="0" fontId="18" fillId="6" borderId="0" xfId="1" applyFont="1" applyFill="1" applyAlignment="1">
      <alignment horizontal="left" vertical="center"/>
    </xf>
    <xf numFmtId="0" fontId="18" fillId="6" borderId="10" xfId="1" applyFont="1" applyFill="1" applyBorder="1" applyAlignment="1">
      <alignment horizontal="left" vertical="center"/>
    </xf>
    <xf numFmtId="0" fontId="16" fillId="7" borderId="0" xfId="1" applyFont="1" applyFill="1" applyAlignment="1">
      <alignment horizontal="center" vertical="center" wrapText="1"/>
    </xf>
    <xf numFmtId="0" fontId="22" fillId="3" borderId="8" xfId="1" applyFont="1" applyFill="1" applyBorder="1" applyAlignment="1">
      <alignment vertical="center" wrapText="1"/>
    </xf>
    <xf numFmtId="44" fontId="7" fillId="5" borderId="6" xfId="2" applyFont="1" applyFill="1" applyBorder="1" applyAlignment="1">
      <alignment horizontal="left" vertical="top" wrapText="1"/>
    </xf>
    <xf numFmtId="44" fontId="7" fillId="5" borderId="3" xfId="2" applyFont="1" applyFill="1" applyBorder="1" applyAlignment="1">
      <alignment horizontal="left" vertical="top" wrapText="1"/>
    </xf>
    <xf numFmtId="0" fontId="5" fillId="6" borderId="4" xfId="1" applyFont="1" applyFill="1" applyBorder="1" applyAlignment="1">
      <alignment horizontal="left" vertical="center" wrapText="1"/>
    </xf>
    <xf numFmtId="0" fontId="5" fillId="6" borderId="7" xfId="1" applyFont="1" applyFill="1" applyBorder="1" applyAlignment="1">
      <alignment horizontal="left" vertical="center" wrapText="1"/>
    </xf>
    <xf numFmtId="0" fontId="5" fillId="6" borderId="5" xfId="1" applyFont="1" applyFill="1" applyBorder="1" applyAlignment="1">
      <alignment horizontal="left" vertical="center" wrapText="1"/>
    </xf>
    <xf numFmtId="0" fontId="5" fillId="6" borderId="9" xfId="1" applyFont="1" applyFill="1" applyBorder="1" applyAlignment="1">
      <alignment horizontal="left" vertical="center" wrapText="1"/>
    </xf>
    <xf numFmtId="0" fontId="5" fillId="6" borderId="0" xfId="1" applyFont="1" applyFill="1" applyAlignment="1">
      <alignment horizontal="left" vertical="center" wrapText="1"/>
    </xf>
    <xf numFmtId="0" fontId="5" fillId="6" borderId="10" xfId="1" applyFont="1" applyFill="1" applyBorder="1" applyAlignment="1">
      <alignment horizontal="left" vertical="center" wrapText="1"/>
    </xf>
    <xf numFmtId="0" fontId="5" fillId="6" borderId="11" xfId="1" applyFont="1" applyFill="1" applyBorder="1" applyAlignment="1">
      <alignment horizontal="left" vertical="center" wrapText="1"/>
    </xf>
    <xf numFmtId="0" fontId="5" fillId="6" borderId="1" xfId="1" applyFont="1" applyFill="1" applyBorder="1" applyAlignment="1">
      <alignment horizontal="left" vertical="center" wrapText="1"/>
    </xf>
    <xf numFmtId="0" fontId="5" fillId="6" borderId="13" xfId="1" applyFont="1" applyFill="1" applyBorder="1" applyAlignment="1">
      <alignment horizontal="left" vertical="center" wrapText="1"/>
    </xf>
    <xf numFmtId="0" fontId="7" fillId="5" borderId="4" xfId="1" applyFont="1" applyFill="1" applyBorder="1" applyAlignment="1">
      <alignment horizontal="left" vertical="top" wrapText="1"/>
    </xf>
    <xf numFmtId="0" fontId="7" fillId="5" borderId="7" xfId="1" applyFont="1" applyFill="1" applyBorder="1" applyAlignment="1">
      <alignment horizontal="left" vertical="top" wrapText="1"/>
    </xf>
    <xf numFmtId="0" fontId="7" fillId="5" borderId="5" xfId="1" applyFont="1" applyFill="1" applyBorder="1" applyAlignment="1">
      <alignment horizontal="left" vertical="top" wrapText="1"/>
    </xf>
    <xf numFmtId="0" fontId="11" fillId="4" borderId="7" xfId="1" applyFont="1" applyFill="1" applyBorder="1" applyAlignment="1">
      <alignment horizontal="center" vertical="center" wrapText="1"/>
    </xf>
    <xf numFmtId="0" fontId="16" fillId="7" borderId="0" xfId="1" applyFont="1" applyFill="1" applyAlignment="1">
      <alignment horizontal="center" vertical="center"/>
    </xf>
    <xf numFmtId="0" fontId="16" fillId="7" borderId="1" xfId="1" applyFont="1" applyFill="1" applyBorder="1" applyAlignment="1">
      <alignment horizontal="center" vertical="center"/>
    </xf>
    <xf numFmtId="0" fontId="19" fillId="2" borderId="11" xfId="1" applyFont="1" applyFill="1" applyBorder="1" applyAlignment="1">
      <alignment vertical="center" wrapText="1"/>
    </xf>
    <xf numFmtId="0" fontId="19" fillId="2" borderId="1" xfId="1" applyFont="1" applyFill="1" applyBorder="1" applyAlignment="1">
      <alignment vertical="center" wrapText="1"/>
    </xf>
    <xf numFmtId="0" fontId="19" fillId="2" borderId="13" xfId="1" applyFont="1" applyFill="1" applyBorder="1" applyAlignment="1">
      <alignment vertical="center" wrapText="1"/>
    </xf>
    <xf numFmtId="0" fontId="12" fillId="6" borderId="8" xfId="1" applyFont="1" applyFill="1" applyBorder="1" applyAlignment="1">
      <alignment horizontal="left" vertical="center" wrapText="1"/>
    </xf>
    <xf numFmtId="0" fontId="24" fillId="5" borderId="2" xfId="1" applyFont="1" applyFill="1" applyBorder="1" applyAlignment="1">
      <alignment horizontal="center" vertical="center"/>
    </xf>
    <xf numFmtId="0" fontId="24" fillId="5" borderId="6" xfId="1" applyFont="1" applyFill="1" applyBorder="1" applyAlignment="1">
      <alignment horizontal="center" vertical="center"/>
    </xf>
    <xf numFmtId="0" fontId="24" fillId="5" borderId="3" xfId="1" applyFont="1" applyFill="1" applyBorder="1" applyAlignment="1">
      <alignment horizontal="center" vertical="center"/>
    </xf>
    <xf numFmtId="0" fontId="11" fillId="6" borderId="8" xfId="1" applyFont="1" applyFill="1" applyBorder="1" applyAlignment="1">
      <alignment horizontal="left" vertical="center" wrapText="1"/>
    </xf>
    <xf numFmtId="0" fontId="11" fillId="5" borderId="2" xfId="1" applyFont="1" applyFill="1" applyBorder="1" applyAlignment="1">
      <alignment horizontal="left" vertical="top"/>
    </xf>
    <xf numFmtId="0" fontId="11" fillId="5" borderId="6" xfId="1" applyFont="1" applyFill="1" applyBorder="1" applyAlignment="1">
      <alignment horizontal="left" vertical="top"/>
    </xf>
    <xf numFmtId="0" fontId="11" fillId="5" borderId="3" xfId="1" applyFont="1" applyFill="1" applyBorder="1" applyAlignment="1">
      <alignment horizontal="left" vertical="top"/>
    </xf>
    <xf numFmtId="0" fontId="17" fillId="2" borderId="2" xfId="1" applyFont="1" applyFill="1" applyBorder="1" applyAlignment="1">
      <alignment horizontal="left" vertical="center"/>
    </xf>
    <xf numFmtId="0" fontId="17" fillId="2" borderId="6" xfId="1" applyFont="1" applyFill="1" applyBorder="1" applyAlignment="1">
      <alignment horizontal="left" vertical="center"/>
    </xf>
    <xf numFmtId="0" fontId="17" fillId="2" borderId="3" xfId="1" applyFont="1" applyFill="1" applyBorder="1" applyAlignment="1">
      <alignment horizontal="left" vertical="center"/>
    </xf>
    <xf numFmtId="0" fontId="8" fillId="3" borderId="2" xfId="1" applyFont="1" applyFill="1" applyBorder="1" applyAlignment="1">
      <alignment vertical="center" wrapText="1"/>
    </xf>
    <xf numFmtId="0" fontId="8" fillId="3" borderId="6" xfId="1" applyFont="1" applyFill="1" applyBorder="1" applyAlignment="1">
      <alignment vertical="center" wrapText="1"/>
    </xf>
    <xf numFmtId="0" fontId="8" fillId="3" borderId="3" xfId="1" applyFont="1" applyFill="1" applyBorder="1" applyAlignment="1">
      <alignment vertical="center" wrapText="1"/>
    </xf>
    <xf numFmtId="0" fontId="18" fillId="6" borderId="11" xfId="1" applyFont="1" applyFill="1" applyBorder="1" applyAlignment="1">
      <alignment horizontal="left" vertical="center"/>
    </xf>
    <xf numFmtId="0" fontId="18" fillId="6" borderId="1" xfId="1" applyFont="1" applyFill="1" applyBorder="1" applyAlignment="1">
      <alignment horizontal="left" vertical="center"/>
    </xf>
    <xf numFmtId="0" fontId="18" fillId="6" borderId="13" xfId="1" applyFont="1" applyFill="1" applyBorder="1" applyAlignment="1">
      <alignment horizontal="left" vertical="center"/>
    </xf>
    <xf numFmtId="0" fontId="11" fillId="5" borderId="2" xfId="1" applyFont="1" applyFill="1" applyBorder="1" applyAlignment="1">
      <alignment horizontal="left" vertical="center"/>
    </xf>
    <xf numFmtId="0" fontId="11" fillId="5" borderId="6" xfId="1" applyFont="1" applyFill="1" applyBorder="1" applyAlignment="1">
      <alignment horizontal="left" vertical="center"/>
    </xf>
    <xf numFmtId="0" fontId="11" fillId="5" borderId="3" xfId="1" applyFont="1" applyFill="1" applyBorder="1" applyAlignment="1">
      <alignment horizontal="left" vertical="center"/>
    </xf>
    <xf numFmtId="0" fontId="0" fillId="0" borderId="1" xfId="0" applyBorder="1" applyAlignment="1">
      <alignment vertical="center" wrapText="1"/>
    </xf>
    <xf numFmtId="0" fontId="5" fillId="6" borderId="8" xfId="1" applyFont="1" applyFill="1" applyBorder="1" applyAlignment="1">
      <alignment horizontal="left" vertical="center" wrapText="1"/>
    </xf>
    <xf numFmtId="7" fontId="7" fillId="5" borderId="6" xfId="2" applyNumberFormat="1" applyFont="1" applyFill="1" applyBorder="1" applyAlignment="1">
      <alignment horizontal="left" vertical="top" wrapText="1"/>
    </xf>
    <xf numFmtId="0" fontId="11" fillId="5" borderId="2" xfId="1" applyFont="1" applyFill="1" applyBorder="1" applyAlignment="1">
      <alignment horizontal="left" vertical="center" wrapText="1"/>
    </xf>
    <xf numFmtId="0" fontId="11" fillId="5" borderId="6" xfId="1" applyFont="1" applyFill="1" applyBorder="1" applyAlignment="1">
      <alignment horizontal="left" vertical="center" wrapText="1"/>
    </xf>
    <xf numFmtId="0" fontId="11" fillId="5" borderId="3" xfId="1" applyFont="1" applyFill="1" applyBorder="1" applyAlignment="1">
      <alignment horizontal="left" vertical="center" wrapText="1"/>
    </xf>
    <xf numFmtId="0" fontId="19" fillId="2" borderId="2" xfId="1" applyFont="1" applyFill="1" applyBorder="1" applyAlignment="1">
      <alignment vertical="center" wrapText="1"/>
    </xf>
    <xf numFmtId="0" fontId="19" fillId="2" borderId="6" xfId="1" applyFont="1" applyFill="1" applyBorder="1" applyAlignment="1">
      <alignment vertical="center" wrapText="1"/>
    </xf>
    <xf numFmtId="0" fontId="19" fillId="2" borderId="3" xfId="1" applyFont="1" applyFill="1" applyBorder="1" applyAlignment="1">
      <alignment vertical="center" wrapText="1"/>
    </xf>
    <xf numFmtId="17" fontId="11" fillId="5" borderId="2" xfId="1" applyNumberFormat="1" applyFont="1" applyFill="1" applyBorder="1" applyAlignment="1">
      <alignment horizontal="center" vertical="center"/>
    </xf>
    <xf numFmtId="0" fontId="0" fillId="0" borderId="6" xfId="0" applyBorder="1" applyAlignment="1">
      <alignment horizontal="center" vertical="center" wrapText="1"/>
    </xf>
    <xf numFmtId="0" fontId="8" fillId="3" borderId="2" xfId="1" applyFont="1" applyFill="1" applyBorder="1" applyAlignment="1">
      <alignment horizontal="left" vertical="center" wrapText="1"/>
    </xf>
    <xf numFmtId="0" fontId="8" fillId="3" borderId="6" xfId="1" applyFont="1" applyFill="1" applyBorder="1" applyAlignment="1">
      <alignment horizontal="left" vertical="center" wrapText="1"/>
    </xf>
    <xf numFmtId="0" fontId="8" fillId="3" borderId="3" xfId="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7"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6" borderId="9" xfId="1" applyFont="1" applyFill="1" applyBorder="1" applyAlignment="1">
      <alignment horizontal="left" vertical="center" wrapText="1"/>
    </xf>
    <xf numFmtId="0" fontId="4" fillId="6" borderId="0" xfId="1" applyFont="1" applyFill="1" applyAlignment="1">
      <alignment horizontal="left" vertical="center" wrapText="1"/>
    </xf>
    <xf numFmtId="0" fontId="4" fillId="6" borderId="10" xfId="1" applyFont="1" applyFill="1" applyBorder="1" applyAlignment="1">
      <alignment horizontal="left" vertical="center" wrapText="1"/>
    </xf>
    <xf numFmtId="0" fontId="4" fillId="6" borderId="11" xfId="1" applyFont="1" applyFill="1" applyBorder="1" applyAlignment="1">
      <alignment horizontal="left" vertical="center" wrapText="1"/>
    </xf>
    <xf numFmtId="0" fontId="4" fillId="6" borderId="1" xfId="1" applyFont="1" applyFill="1" applyBorder="1" applyAlignment="1">
      <alignment horizontal="left" vertical="center" wrapText="1"/>
    </xf>
    <xf numFmtId="0" fontId="4" fillId="6" borderId="13" xfId="1" applyFont="1" applyFill="1" applyBorder="1" applyAlignment="1">
      <alignment horizontal="left" vertical="center" wrapText="1"/>
    </xf>
    <xf numFmtId="167" fontId="7" fillId="5" borderId="6" xfId="2" applyNumberFormat="1" applyFont="1" applyFill="1" applyBorder="1" applyAlignment="1">
      <alignment horizontal="left" vertical="top" wrapText="1"/>
    </xf>
    <xf numFmtId="0" fontId="21" fillId="6" borderId="4" xfId="1" applyFont="1" applyFill="1" applyBorder="1" applyAlignment="1">
      <alignment horizontal="left" vertical="center" wrapText="1"/>
    </xf>
    <xf numFmtId="0" fontId="21" fillId="6" borderId="7" xfId="1" applyFont="1" applyFill="1" applyBorder="1" applyAlignment="1">
      <alignment horizontal="left" vertical="center" wrapText="1"/>
    </xf>
    <xf numFmtId="0" fontId="21" fillId="6" borderId="5" xfId="1" applyFont="1" applyFill="1" applyBorder="1" applyAlignment="1">
      <alignment horizontal="left" vertical="center" wrapText="1"/>
    </xf>
    <xf numFmtId="0" fontId="21" fillId="6" borderId="9" xfId="1" applyFont="1" applyFill="1" applyBorder="1" applyAlignment="1">
      <alignment horizontal="left" vertical="center" wrapText="1"/>
    </xf>
    <xf numFmtId="0" fontId="21" fillId="6" borderId="0" xfId="1" applyFont="1" applyFill="1" applyAlignment="1">
      <alignment horizontal="left" vertical="center" wrapText="1"/>
    </xf>
    <xf numFmtId="0" fontId="21" fillId="6" borderId="10" xfId="1" applyFont="1" applyFill="1" applyBorder="1" applyAlignment="1">
      <alignment horizontal="left" vertical="center" wrapText="1"/>
    </xf>
    <xf numFmtId="0" fontId="21" fillId="6" borderId="11" xfId="1" applyFont="1" applyFill="1" applyBorder="1" applyAlignment="1">
      <alignment horizontal="left" vertical="center" wrapText="1"/>
    </xf>
    <xf numFmtId="0" fontId="21" fillId="6" borderId="1" xfId="1" applyFont="1" applyFill="1" applyBorder="1" applyAlignment="1">
      <alignment horizontal="left" vertical="center" wrapText="1"/>
    </xf>
    <xf numFmtId="0" fontId="21" fillId="6" borderId="13" xfId="1" applyFont="1" applyFill="1" applyBorder="1" applyAlignment="1">
      <alignment horizontal="left" vertical="center" wrapText="1"/>
    </xf>
    <xf numFmtId="0" fontId="11" fillId="6" borderId="4" xfId="1" applyFont="1" applyFill="1" applyBorder="1" applyAlignment="1">
      <alignment horizontal="left" vertical="center" wrapText="1"/>
    </xf>
    <xf numFmtId="0" fontId="11" fillId="6" borderId="7" xfId="1" applyFont="1" applyFill="1" applyBorder="1" applyAlignment="1">
      <alignment horizontal="left" vertical="center" wrapText="1"/>
    </xf>
    <xf numFmtId="0" fontId="11" fillId="6" borderId="5" xfId="1" applyFont="1" applyFill="1" applyBorder="1" applyAlignment="1">
      <alignment horizontal="left" vertical="center" wrapText="1"/>
    </xf>
    <xf numFmtId="0" fontId="11" fillId="6" borderId="9" xfId="1" applyFont="1" applyFill="1" applyBorder="1" applyAlignment="1">
      <alignment horizontal="left" vertical="center" wrapText="1"/>
    </xf>
    <xf numFmtId="0" fontId="11" fillId="6" borderId="0" xfId="1" applyFont="1" applyFill="1" applyAlignment="1">
      <alignment horizontal="left" vertical="center" wrapText="1"/>
    </xf>
    <xf numFmtId="0" fontId="11" fillId="6" borderId="10" xfId="1" applyFont="1" applyFill="1" applyBorder="1" applyAlignment="1">
      <alignment horizontal="left" vertical="center" wrapText="1"/>
    </xf>
    <xf numFmtId="0" fontId="11" fillId="6" borderId="11" xfId="1" applyFont="1" applyFill="1" applyBorder="1" applyAlignment="1">
      <alignment horizontal="left" vertical="center" wrapText="1"/>
    </xf>
    <xf numFmtId="0" fontId="11" fillId="6" borderId="1" xfId="1" applyFont="1" applyFill="1" applyBorder="1" applyAlignment="1">
      <alignment horizontal="left" vertical="center" wrapText="1"/>
    </xf>
    <xf numFmtId="0" fontId="11" fillId="6" borderId="13" xfId="1" applyFont="1" applyFill="1" applyBorder="1" applyAlignment="1">
      <alignment horizontal="left" vertical="center" wrapText="1"/>
    </xf>
    <xf numFmtId="0" fontId="11" fillId="3" borderId="7" xfId="1" applyFont="1" applyFill="1" applyBorder="1" applyAlignment="1">
      <alignment horizontal="left" vertical="center" wrapText="1"/>
    </xf>
    <xf numFmtId="0" fontId="11" fillId="3" borderId="0" xfId="1" applyFont="1" applyFill="1" applyAlignment="1">
      <alignment horizontal="left" vertical="center" wrapText="1"/>
    </xf>
    <xf numFmtId="0" fontId="24" fillId="5" borderId="2" xfId="1" applyFont="1" applyFill="1" applyBorder="1" applyAlignment="1">
      <alignment horizontal="left" vertical="top"/>
    </xf>
    <xf numFmtId="0" fontId="24" fillId="5" borderId="6" xfId="1" applyFont="1" applyFill="1" applyBorder="1" applyAlignment="1">
      <alignment horizontal="left" vertical="top"/>
    </xf>
    <xf numFmtId="0" fontId="24" fillId="5" borderId="3" xfId="1" applyFont="1" applyFill="1" applyBorder="1" applyAlignment="1">
      <alignment horizontal="left" vertical="top"/>
    </xf>
    <xf numFmtId="0" fontId="16" fillId="7" borderId="0" xfId="1" applyFont="1" applyFill="1" applyAlignment="1">
      <alignment horizontal="center" vertical="top"/>
    </xf>
    <xf numFmtId="0" fontId="16" fillId="7" borderId="1" xfId="1" applyFont="1" applyFill="1" applyBorder="1" applyAlignment="1">
      <alignment horizontal="center" vertical="top"/>
    </xf>
    <xf numFmtId="0" fontId="17" fillId="2" borderId="4" xfId="1" applyFont="1" applyFill="1" applyBorder="1" applyAlignment="1">
      <alignment horizontal="left" vertical="center" wrapText="1"/>
    </xf>
    <xf numFmtId="0" fontId="17" fillId="2" borderId="7" xfId="1" applyFont="1" applyFill="1" applyBorder="1" applyAlignment="1">
      <alignment horizontal="left" vertical="center" wrapText="1"/>
    </xf>
    <xf numFmtId="0" fontId="17" fillId="2" borderId="5" xfId="1" applyFont="1" applyFill="1" applyBorder="1" applyAlignment="1">
      <alignment horizontal="left" vertical="center" wrapText="1"/>
    </xf>
    <xf numFmtId="0" fontId="17" fillId="2" borderId="9" xfId="1" applyFont="1" applyFill="1" applyBorder="1" applyAlignment="1">
      <alignment horizontal="left" vertical="center" wrapText="1"/>
    </xf>
    <xf numFmtId="0" fontId="17" fillId="2" borderId="0" xfId="1" applyFont="1" applyFill="1" applyAlignment="1">
      <alignment horizontal="left" vertical="center" wrapText="1"/>
    </xf>
    <xf numFmtId="0" fontId="17" fillId="2" borderId="10" xfId="1" applyFont="1" applyFill="1" applyBorder="1" applyAlignment="1">
      <alignment horizontal="left" vertical="center" wrapText="1"/>
    </xf>
    <xf numFmtId="0" fontId="13" fillId="7" borderId="0" xfId="1" applyFont="1" applyFill="1" applyAlignment="1">
      <alignment horizontal="center" vertical="top"/>
    </xf>
    <xf numFmtId="0" fontId="11" fillId="5" borderId="3" xfId="1" applyFont="1" applyFill="1" applyBorder="1" applyAlignment="1">
      <alignment vertical="top"/>
    </xf>
    <xf numFmtId="0" fontId="24" fillId="5" borderId="2" xfId="1" applyFont="1" applyFill="1" applyBorder="1" applyAlignment="1">
      <alignment horizontal="left" vertical="center"/>
    </xf>
    <xf numFmtId="0" fontId="24" fillId="5" borderId="6" xfId="1" applyFont="1" applyFill="1" applyBorder="1" applyAlignment="1">
      <alignment horizontal="left" vertical="center"/>
    </xf>
    <xf numFmtId="0" fontId="24" fillId="5" borderId="3" xfId="1" applyFont="1" applyFill="1" applyBorder="1" applyAlignment="1">
      <alignment horizontal="left" vertical="center"/>
    </xf>
    <xf numFmtId="0" fontId="27" fillId="7" borderId="0" xfId="4" applyFont="1" applyFill="1" applyAlignment="1">
      <alignment horizontal="center" vertical="center" wrapText="1"/>
    </xf>
  </cellXfs>
  <cellStyles count="6">
    <cellStyle name="Comma 2" xfId="3" xr:uid="{67AB4F03-0A8D-43CE-A9A0-E6978AD3CE1C}"/>
    <cellStyle name="Currency" xfId="5" builtinId="4"/>
    <cellStyle name="Currency 2" xfId="2" xr:uid="{A7460360-FE3B-4579-BFE2-F4B32217C60F}"/>
    <cellStyle name="Hyperlink" xfId="4" builtinId="8"/>
    <cellStyle name="Normal" xfId="0" builtinId="0"/>
    <cellStyle name="Normal 2" xfId="1" xr:uid="{D85F7D67-F69B-470E-AC2A-095F92B471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ema.gov/grants/preparedness/shelter-services-program/" TargetMode="External"/><Relationship Id="rId2" Type="http://schemas.openxmlformats.org/officeDocument/2006/relationships/hyperlink" Target="https://www.fema.gov/grants/preparedness/shelter-services-program/fy-23-nofo" TargetMode="External"/><Relationship Id="rId1" Type="http://schemas.openxmlformats.org/officeDocument/2006/relationships/hyperlink" Target="mailto:fema-ssp@FEMA.dhs.gov?subject=SSP%20Application%20Questions"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F1140-1338-4D50-82EF-7E0F4F8C10F6}">
  <sheetPr>
    <pageSetUpPr fitToPage="1"/>
  </sheetPr>
  <dimension ref="A1:M641"/>
  <sheetViews>
    <sheetView showGridLines="0" tabSelected="1" zoomScale="70" zoomScaleNormal="70" workbookViewId="0">
      <selection sqref="A1:H2"/>
    </sheetView>
  </sheetViews>
  <sheetFormatPr defaultColWidth="8.6640625" defaultRowHeight="15" x14ac:dyDescent="0.3"/>
  <cols>
    <col min="1" max="1" width="22.109375" style="1" bestFit="1" customWidth="1"/>
    <col min="2" max="2" width="43.33203125" style="1" customWidth="1"/>
    <col min="3" max="3" width="26.21875" style="1" customWidth="1"/>
    <col min="4" max="5" width="29.109375" style="1" customWidth="1"/>
    <col min="6" max="6" width="25.109375" style="1" customWidth="1"/>
    <col min="7" max="7" width="20.6640625" style="1" customWidth="1"/>
    <col min="8" max="8" width="22.33203125" style="1" customWidth="1"/>
    <col min="9" max="9" width="20.6640625" style="1" customWidth="1"/>
    <col min="10" max="16384" width="8.6640625" style="1"/>
  </cols>
  <sheetData>
    <row r="1" spans="1:8" x14ac:dyDescent="0.3">
      <c r="A1" s="185" t="s">
        <v>6</v>
      </c>
      <c r="B1" s="185"/>
      <c r="C1" s="185"/>
      <c r="D1" s="185"/>
      <c r="E1" s="185"/>
      <c r="F1" s="185"/>
      <c r="G1" s="185"/>
      <c r="H1" s="185"/>
    </row>
    <row r="2" spans="1:8" x14ac:dyDescent="0.3">
      <c r="A2" s="185"/>
      <c r="B2" s="185"/>
      <c r="C2" s="185"/>
      <c r="D2" s="185"/>
      <c r="E2" s="185"/>
      <c r="F2" s="185"/>
      <c r="G2" s="185"/>
      <c r="H2" s="185"/>
    </row>
    <row r="3" spans="1:8" ht="18" customHeight="1" x14ac:dyDescent="0.3">
      <c r="A3" s="79" t="s">
        <v>7</v>
      </c>
      <c r="B3" s="80"/>
      <c r="C3" s="80"/>
      <c r="D3" s="80"/>
      <c r="E3" s="80"/>
      <c r="F3" s="80"/>
      <c r="G3" s="80"/>
      <c r="H3" s="80"/>
    </row>
    <row r="4" spans="1:8" ht="18" customHeight="1" x14ac:dyDescent="0.3">
      <c r="A4" s="80"/>
      <c r="B4" s="80"/>
      <c r="C4" s="80"/>
      <c r="D4" s="80"/>
      <c r="E4" s="80"/>
      <c r="F4" s="80"/>
      <c r="G4" s="80"/>
      <c r="H4" s="80"/>
    </row>
    <row r="5" spans="1:8" ht="18" customHeight="1" x14ac:dyDescent="0.3">
      <c r="A5" s="80"/>
      <c r="B5" s="80"/>
      <c r="C5" s="80"/>
      <c r="D5" s="80"/>
      <c r="E5" s="80"/>
      <c r="F5" s="80"/>
      <c r="G5" s="80"/>
      <c r="H5" s="80"/>
    </row>
    <row r="6" spans="1:8" ht="18" customHeight="1" x14ac:dyDescent="0.3">
      <c r="A6" s="80"/>
      <c r="B6" s="80"/>
      <c r="C6" s="80"/>
      <c r="D6" s="80"/>
      <c r="E6" s="80"/>
      <c r="F6" s="80"/>
      <c r="G6" s="80"/>
      <c r="H6" s="80"/>
    </row>
    <row r="7" spans="1:8" ht="18" customHeight="1" x14ac:dyDescent="0.3">
      <c r="A7" s="80"/>
      <c r="B7" s="80"/>
      <c r="C7" s="80"/>
      <c r="D7" s="80"/>
      <c r="E7" s="80"/>
      <c r="F7" s="80"/>
      <c r="G7" s="80"/>
      <c r="H7" s="80"/>
    </row>
    <row r="8" spans="1:8" ht="18" customHeight="1" x14ac:dyDescent="0.3">
      <c r="A8" s="80"/>
      <c r="B8" s="80"/>
      <c r="C8" s="80"/>
      <c r="D8" s="80"/>
      <c r="E8" s="80"/>
      <c r="F8" s="80"/>
      <c r="G8" s="80"/>
      <c r="H8" s="80"/>
    </row>
    <row r="9" spans="1:8" ht="18" customHeight="1" x14ac:dyDescent="0.3">
      <c r="A9" s="80"/>
      <c r="B9" s="80"/>
      <c r="C9" s="80"/>
      <c r="D9" s="80"/>
      <c r="E9" s="80"/>
      <c r="F9" s="80"/>
      <c r="G9" s="80"/>
      <c r="H9" s="80"/>
    </row>
    <row r="10" spans="1:8" ht="18" customHeight="1" x14ac:dyDescent="0.3">
      <c r="A10" s="80"/>
      <c r="B10" s="80"/>
      <c r="C10" s="80"/>
      <c r="D10" s="80"/>
      <c r="E10" s="80"/>
      <c r="F10" s="80"/>
      <c r="G10" s="80"/>
      <c r="H10" s="80"/>
    </row>
    <row r="11" spans="1:8" ht="18" customHeight="1" x14ac:dyDescent="0.3">
      <c r="A11" s="80"/>
      <c r="B11" s="80"/>
      <c r="C11" s="80"/>
      <c r="D11" s="80"/>
      <c r="E11" s="80"/>
      <c r="F11" s="80"/>
      <c r="G11" s="80"/>
      <c r="H11" s="80"/>
    </row>
    <row r="12" spans="1:8" ht="18" customHeight="1" x14ac:dyDescent="0.3">
      <c r="A12" s="80"/>
      <c r="B12" s="80"/>
      <c r="C12" s="80"/>
      <c r="D12" s="80"/>
      <c r="E12" s="80"/>
      <c r="F12" s="80"/>
      <c r="G12" s="80"/>
      <c r="H12" s="80"/>
    </row>
    <row r="13" spans="1:8" ht="18" customHeight="1" x14ac:dyDescent="0.3">
      <c r="A13" s="80"/>
      <c r="B13" s="80"/>
      <c r="C13" s="80"/>
      <c r="D13" s="80"/>
      <c r="E13" s="80"/>
      <c r="F13" s="80"/>
      <c r="G13" s="80"/>
      <c r="H13" s="80"/>
    </row>
    <row r="14" spans="1:8" ht="18" customHeight="1" x14ac:dyDescent="0.3">
      <c r="A14" s="80"/>
      <c r="B14" s="80"/>
      <c r="C14" s="80"/>
      <c r="D14" s="80"/>
      <c r="E14" s="80"/>
      <c r="F14" s="80"/>
      <c r="G14" s="80"/>
      <c r="H14" s="80"/>
    </row>
    <row r="15" spans="1:8" ht="18" customHeight="1" x14ac:dyDescent="0.3">
      <c r="A15" s="80"/>
      <c r="B15" s="80"/>
      <c r="C15" s="80"/>
      <c r="D15" s="80"/>
      <c r="E15" s="80"/>
      <c r="F15" s="80"/>
      <c r="G15" s="80"/>
      <c r="H15" s="80"/>
    </row>
    <row r="16" spans="1:8" ht="18" customHeight="1" x14ac:dyDescent="0.3">
      <c r="A16" s="80"/>
      <c r="B16" s="80"/>
      <c r="C16" s="80"/>
      <c r="D16" s="80"/>
      <c r="E16" s="80"/>
      <c r="F16" s="80"/>
      <c r="G16" s="80"/>
      <c r="H16" s="80"/>
    </row>
    <row r="17" spans="1:9" ht="18" customHeight="1" x14ac:dyDescent="0.3">
      <c r="A17" s="80"/>
      <c r="B17" s="80"/>
      <c r="C17" s="80"/>
      <c r="D17" s="80"/>
      <c r="E17" s="80"/>
      <c r="F17" s="80"/>
      <c r="G17" s="80"/>
      <c r="H17" s="80"/>
    </row>
    <row r="18" spans="1:9" ht="18" customHeight="1" x14ac:dyDescent="0.3">
      <c r="A18" s="80"/>
      <c r="B18" s="80"/>
      <c r="C18" s="80"/>
      <c r="D18" s="80"/>
      <c r="E18" s="80"/>
      <c r="F18" s="80"/>
      <c r="G18" s="80"/>
      <c r="H18" s="80"/>
    </row>
    <row r="19" spans="1:9" ht="18" customHeight="1" x14ac:dyDescent="0.3">
      <c r="A19" s="80"/>
      <c r="B19" s="80"/>
      <c r="C19" s="80"/>
      <c r="D19" s="80"/>
      <c r="E19" s="80"/>
      <c r="F19" s="80"/>
      <c r="G19" s="80"/>
      <c r="H19" s="80"/>
    </row>
    <row r="20" spans="1:9" ht="18" customHeight="1" x14ac:dyDescent="0.3">
      <c r="A20" s="80"/>
      <c r="B20" s="80"/>
      <c r="C20" s="80"/>
      <c r="D20" s="80"/>
      <c r="E20" s="80"/>
      <c r="F20" s="80"/>
      <c r="G20" s="80"/>
      <c r="H20" s="80"/>
    </row>
    <row r="21" spans="1:9" ht="18" customHeight="1" x14ac:dyDescent="0.3">
      <c r="A21" s="80"/>
      <c r="B21" s="80"/>
      <c r="C21" s="80"/>
      <c r="D21" s="80"/>
      <c r="E21" s="80"/>
      <c r="F21" s="80"/>
      <c r="G21" s="80"/>
      <c r="H21" s="80"/>
    </row>
    <row r="22" spans="1:9" ht="18" customHeight="1" x14ac:dyDescent="0.3">
      <c r="A22" s="80"/>
      <c r="B22" s="80"/>
      <c r="C22" s="80"/>
      <c r="D22" s="80"/>
      <c r="E22" s="80"/>
      <c r="F22" s="80"/>
      <c r="G22" s="80"/>
      <c r="H22" s="80"/>
    </row>
    <row r="23" spans="1:9" ht="18" customHeight="1" x14ac:dyDescent="0.3">
      <c r="A23" s="80"/>
      <c r="B23" s="80"/>
      <c r="C23" s="80"/>
      <c r="D23" s="80"/>
      <c r="E23" s="80"/>
      <c r="F23" s="80"/>
      <c r="G23" s="80"/>
      <c r="H23" s="80"/>
    </row>
    <row r="24" spans="1:9" ht="21" customHeight="1" x14ac:dyDescent="0.3">
      <c r="A24" s="190" t="s">
        <v>8</v>
      </c>
      <c r="B24" s="190"/>
      <c r="C24" s="190"/>
      <c r="D24" s="190"/>
      <c r="E24" s="190"/>
      <c r="F24" s="190"/>
      <c r="G24" s="190"/>
      <c r="H24" s="190"/>
    </row>
    <row r="25" spans="1:9" ht="21" customHeight="1" x14ac:dyDescent="0.3">
      <c r="A25" s="190"/>
      <c r="B25" s="190"/>
      <c r="C25" s="190"/>
      <c r="D25" s="190"/>
      <c r="E25" s="190"/>
      <c r="F25" s="190"/>
      <c r="G25" s="190"/>
      <c r="H25" s="190"/>
    </row>
    <row r="26" spans="1:9" ht="21" customHeight="1" x14ac:dyDescent="0.3">
      <c r="A26" s="79" t="s">
        <v>9</v>
      </c>
      <c r="B26" s="80"/>
      <c r="C26" s="80"/>
      <c r="D26" s="80"/>
      <c r="E26" s="80"/>
      <c r="F26" s="80"/>
      <c r="G26" s="80"/>
      <c r="H26" s="80"/>
    </row>
    <row r="27" spans="1:9" ht="20.399999999999999" x14ac:dyDescent="0.3">
      <c r="A27" s="2"/>
      <c r="B27" s="2"/>
      <c r="C27" s="2"/>
      <c r="D27" s="2"/>
      <c r="E27" s="2"/>
      <c r="F27" s="2"/>
      <c r="G27" s="2"/>
      <c r="H27" s="2"/>
    </row>
    <row r="28" spans="1:9" ht="20.399999999999999" customHeight="1" x14ac:dyDescent="0.3">
      <c r="A28" s="88" t="s">
        <v>0</v>
      </c>
      <c r="B28" s="88"/>
      <c r="C28" s="88"/>
      <c r="D28" s="88"/>
      <c r="E28" s="88"/>
      <c r="F28" s="88"/>
      <c r="G28" s="88"/>
      <c r="H28" s="88"/>
    </row>
    <row r="29" spans="1:9" ht="21" customHeight="1" x14ac:dyDescent="0.3">
      <c r="A29" s="88"/>
      <c r="B29" s="88"/>
      <c r="C29" s="88"/>
      <c r="D29" s="88"/>
      <c r="E29" s="88"/>
      <c r="F29" s="88"/>
      <c r="G29" s="88"/>
      <c r="H29" s="88"/>
    </row>
    <row r="30" spans="1:9" ht="15" customHeight="1" x14ac:dyDescent="0.3">
      <c r="A30" s="70" t="s">
        <v>10</v>
      </c>
      <c r="B30" s="70"/>
      <c r="C30" s="70"/>
      <c r="D30" s="70"/>
      <c r="E30" s="70"/>
      <c r="F30" s="70"/>
      <c r="G30" s="70"/>
      <c r="H30" s="70"/>
    </row>
    <row r="31" spans="1:9" s="4" customFormat="1" ht="30" x14ac:dyDescent="0.3">
      <c r="A31" s="110" t="s">
        <v>11</v>
      </c>
      <c r="B31" s="131"/>
      <c r="C31" s="131"/>
      <c r="D31" s="131"/>
      <c r="E31" s="131"/>
      <c r="F31" s="131"/>
      <c r="G31" s="131"/>
      <c r="H31" s="131"/>
      <c r="I31" s="3" t="s">
        <v>12</v>
      </c>
    </row>
    <row r="32" spans="1:9" s="4" customFormat="1" x14ac:dyDescent="0.3">
      <c r="A32" s="179" t="s">
        <v>13</v>
      </c>
      <c r="B32" s="180"/>
      <c r="C32" s="180"/>
      <c r="D32" s="180"/>
      <c r="E32" s="180"/>
      <c r="F32" s="180"/>
      <c r="G32" s="180"/>
      <c r="H32" s="181"/>
      <c r="I32" s="3"/>
    </row>
    <row r="33" spans="1:13" s="4" customFormat="1" x14ac:dyDescent="0.3">
      <c r="A33" s="182"/>
      <c r="B33" s="183"/>
      <c r="C33" s="183"/>
      <c r="D33" s="183"/>
      <c r="E33" s="183"/>
      <c r="F33" s="183"/>
      <c r="G33" s="183"/>
      <c r="H33" s="184"/>
      <c r="I33" s="3"/>
    </row>
    <row r="34" spans="1:13" ht="138" customHeight="1" x14ac:dyDescent="0.3">
      <c r="A34" s="130" t="s">
        <v>207</v>
      </c>
      <c r="B34" s="130"/>
      <c r="C34" s="130"/>
      <c r="D34" s="130"/>
      <c r="E34" s="130"/>
      <c r="F34" s="130"/>
      <c r="G34" s="130"/>
      <c r="H34" s="130"/>
      <c r="I34" s="5"/>
      <c r="J34" s="5"/>
      <c r="K34" s="5"/>
      <c r="L34" s="5"/>
      <c r="M34" s="5"/>
    </row>
    <row r="35" spans="1:13" ht="19.95" customHeight="1" x14ac:dyDescent="0.3">
      <c r="A35" s="71" t="s">
        <v>14</v>
      </c>
      <c r="B35" s="71"/>
      <c r="C35" s="71"/>
      <c r="D35" s="71"/>
      <c r="E35" s="71"/>
      <c r="F35" s="71"/>
      <c r="G35" s="132">
        <f>SUM(H54,H75)</f>
        <v>1469860</v>
      </c>
      <c r="H35" s="91"/>
    </row>
    <row r="36" spans="1:13" ht="19.95" customHeight="1" x14ac:dyDescent="0.3">
      <c r="A36" s="82" t="s">
        <v>15</v>
      </c>
      <c r="B36" s="83"/>
      <c r="C36" s="83"/>
      <c r="D36" s="83"/>
      <c r="E36" s="83"/>
      <c r="F36" s="83"/>
      <c r="G36" s="83"/>
      <c r="H36" s="84"/>
    </row>
    <row r="37" spans="1:13" s="3" customFormat="1" ht="15.6" customHeight="1" x14ac:dyDescent="0.3">
      <c r="A37" s="124"/>
      <c r="B37" s="125"/>
      <c r="C37" s="125"/>
      <c r="D37" s="125"/>
      <c r="E37" s="125"/>
      <c r="F37" s="125"/>
      <c r="G37" s="125"/>
      <c r="H37" s="126"/>
    </row>
    <row r="38" spans="1:13" s="3" customFormat="1" x14ac:dyDescent="0.3">
      <c r="A38" s="114" t="s">
        <v>16</v>
      </c>
      <c r="B38" s="114"/>
      <c r="C38" s="114"/>
      <c r="D38" s="114"/>
      <c r="E38" s="114"/>
      <c r="F38" s="114"/>
      <c r="G38" s="114"/>
      <c r="H38" s="114"/>
    </row>
    <row r="39" spans="1:13" s="3" customFormat="1" x14ac:dyDescent="0.3">
      <c r="A39" s="114"/>
      <c r="B39" s="114"/>
      <c r="C39" s="114"/>
      <c r="D39" s="114"/>
      <c r="E39" s="114"/>
      <c r="F39" s="114"/>
      <c r="G39" s="114"/>
      <c r="H39" s="114"/>
    </row>
    <row r="40" spans="1:13" s="3" customFormat="1" x14ac:dyDescent="0.3">
      <c r="A40" s="114"/>
      <c r="B40" s="114"/>
      <c r="C40" s="114"/>
      <c r="D40" s="114"/>
      <c r="E40" s="114"/>
      <c r="F40" s="114"/>
      <c r="G40" s="114"/>
      <c r="H40" s="114"/>
    </row>
    <row r="41" spans="1:13" x14ac:dyDescent="0.3">
      <c r="A41" s="114"/>
      <c r="B41" s="114"/>
      <c r="C41" s="114"/>
      <c r="D41" s="114"/>
      <c r="E41" s="114"/>
      <c r="F41" s="114"/>
      <c r="G41" s="114"/>
      <c r="H41" s="114"/>
    </row>
    <row r="42" spans="1:13" ht="46.8" x14ac:dyDescent="0.3">
      <c r="A42" s="107" t="s">
        <v>17</v>
      </c>
      <c r="B42" s="108"/>
      <c r="C42" s="109"/>
      <c r="D42" s="6" t="s">
        <v>18</v>
      </c>
      <c r="E42" s="7" t="s">
        <v>19</v>
      </c>
      <c r="F42" s="31" t="s">
        <v>20</v>
      </c>
      <c r="G42" s="8" t="s">
        <v>21</v>
      </c>
      <c r="H42" s="6" t="s">
        <v>22</v>
      </c>
    </row>
    <row r="43" spans="1:13" ht="15.6" x14ac:dyDescent="0.3">
      <c r="A43" s="118" t="s">
        <v>23</v>
      </c>
      <c r="B43" s="119"/>
      <c r="C43" s="120"/>
      <c r="D43" s="9">
        <v>10</v>
      </c>
      <c r="E43" s="10">
        <f>100*26</f>
        <v>2600</v>
      </c>
      <c r="F43" s="11" t="s">
        <v>24</v>
      </c>
      <c r="G43" s="12" t="s">
        <v>25</v>
      </c>
      <c r="H43" s="13">
        <f>D43*100*26</f>
        <v>26000</v>
      </c>
      <c r="I43" s="14"/>
    </row>
    <row r="44" spans="1:13" ht="46.8" x14ac:dyDescent="0.3">
      <c r="A44" s="121" t="s">
        <v>26</v>
      </c>
      <c r="B44" s="122"/>
      <c r="C44" s="123"/>
      <c r="D44" s="15" t="s">
        <v>27</v>
      </c>
      <c r="E44" s="16" t="s">
        <v>19</v>
      </c>
      <c r="F44" s="30" t="s">
        <v>20</v>
      </c>
      <c r="G44" s="17" t="s">
        <v>21</v>
      </c>
      <c r="H44" s="15" t="s">
        <v>22</v>
      </c>
      <c r="I44" s="14"/>
    </row>
    <row r="45" spans="1:13" x14ac:dyDescent="0.3">
      <c r="A45" s="115" t="s">
        <v>212</v>
      </c>
      <c r="B45" s="116"/>
      <c r="C45" s="117"/>
      <c r="D45" s="47">
        <v>603</v>
      </c>
      <c r="E45" s="34" t="s">
        <v>259</v>
      </c>
      <c r="F45" s="18" t="s">
        <v>208</v>
      </c>
      <c r="G45" s="19" t="s">
        <v>106</v>
      </c>
      <c r="H45" s="53">
        <v>2412</v>
      </c>
      <c r="I45" s="5"/>
    </row>
    <row r="46" spans="1:13" x14ac:dyDescent="0.3">
      <c r="A46" s="115" t="s">
        <v>198</v>
      </c>
      <c r="B46" s="116"/>
      <c r="C46" s="117"/>
      <c r="D46" s="54">
        <v>5681</v>
      </c>
      <c r="E46" s="66" t="s">
        <v>259</v>
      </c>
      <c r="F46" s="18" t="s">
        <v>208</v>
      </c>
      <c r="G46" s="19" t="s">
        <v>106</v>
      </c>
      <c r="H46" s="53">
        <v>22724</v>
      </c>
    </row>
    <row r="47" spans="1:13" x14ac:dyDescent="0.3">
      <c r="A47" s="174" t="s">
        <v>194</v>
      </c>
      <c r="B47" s="175"/>
      <c r="C47" s="176"/>
      <c r="D47" s="54">
        <v>6767</v>
      </c>
      <c r="E47" s="66" t="s">
        <v>259</v>
      </c>
      <c r="F47" s="18" t="s">
        <v>208</v>
      </c>
      <c r="G47" s="19" t="s">
        <v>106</v>
      </c>
      <c r="H47" s="53">
        <v>27068</v>
      </c>
    </row>
    <row r="48" spans="1:13" x14ac:dyDescent="0.3">
      <c r="A48" s="115" t="s">
        <v>195</v>
      </c>
      <c r="B48" s="116"/>
      <c r="C48" s="117"/>
      <c r="D48" s="47">
        <v>55408</v>
      </c>
      <c r="E48" s="66" t="s">
        <v>259</v>
      </c>
      <c r="F48" s="18" t="s">
        <v>208</v>
      </c>
      <c r="G48" s="19" t="s">
        <v>106</v>
      </c>
      <c r="H48" s="53">
        <v>221632</v>
      </c>
    </row>
    <row r="49" spans="1:13" ht="18" customHeight="1" x14ac:dyDescent="0.3">
      <c r="A49" s="115" t="s">
        <v>196</v>
      </c>
      <c r="B49" s="116"/>
      <c r="C49" s="117"/>
      <c r="D49" s="50">
        <v>9795</v>
      </c>
      <c r="E49" s="66" t="s">
        <v>259</v>
      </c>
      <c r="F49" s="18" t="s">
        <v>208</v>
      </c>
      <c r="G49" s="19" t="s">
        <v>106</v>
      </c>
      <c r="H49" s="53">
        <v>39180</v>
      </c>
    </row>
    <row r="50" spans="1:13" x14ac:dyDescent="0.3">
      <c r="A50" s="115" t="s">
        <v>197</v>
      </c>
      <c r="B50" s="116"/>
      <c r="C50" s="117"/>
      <c r="D50" s="47">
        <v>3371</v>
      </c>
      <c r="E50" s="66" t="s">
        <v>259</v>
      </c>
      <c r="F50" s="18" t="s">
        <v>208</v>
      </c>
      <c r="G50" s="19" t="s">
        <v>106</v>
      </c>
      <c r="H50" s="53">
        <v>13484</v>
      </c>
      <c r="I50" s="5"/>
    </row>
    <row r="51" spans="1:13" ht="18" customHeight="1" x14ac:dyDescent="0.3">
      <c r="A51" s="115" t="s">
        <v>198</v>
      </c>
      <c r="B51" s="116"/>
      <c r="C51" s="117"/>
      <c r="D51" s="47">
        <v>13459</v>
      </c>
      <c r="E51" s="66" t="s">
        <v>259</v>
      </c>
      <c r="F51" s="18" t="s">
        <v>208</v>
      </c>
      <c r="G51" s="19" t="s">
        <v>106</v>
      </c>
      <c r="H51" s="53">
        <v>53836</v>
      </c>
      <c r="I51" s="5"/>
    </row>
    <row r="52" spans="1:13" x14ac:dyDescent="0.3">
      <c r="A52" s="115" t="s">
        <v>199</v>
      </c>
      <c r="B52" s="116"/>
      <c r="C52" s="117"/>
      <c r="D52" s="47">
        <v>54881</v>
      </c>
      <c r="E52" s="66" t="s">
        <v>259</v>
      </c>
      <c r="F52" s="18" t="s">
        <v>208</v>
      </c>
      <c r="G52" s="19" t="s">
        <v>106</v>
      </c>
      <c r="H52" s="53">
        <v>219524</v>
      </c>
    </row>
    <row r="53" spans="1:13" s="4" customFormat="1" x14ac:dyDescent="0.3">
      <c r="A53" s="115"/>
      <c r="B53" s="116"/>
      <c r="C53" s="117"/>
      <c r="D53" s="32"/>
      <c r="E53" s="32"/>
      <c r="F53" s="18"/>
      <c r="G53" s="19"/>
      <c r="H53" s="19"/>
    </row>
    <row r="54" spans="1:13" ht="19.2" customHeight="1" x14ac:dyDescent="0.3">
      <c r="A54" s="71" t="s">
        <v>28</v>
      </c>
      <c r="B54" s="71"/>
      <c r="C54" s="71"/>
      <c r="D54" s="71"/>
      <c r="E54" s="71"/>
      <c r="F54" s="71"/>
      <c r="G54" s="71"/>
      <c r="H54" s="55">
        <f>SUM(H45:H52)</f>
        <v>599860</v>
      </c>
      <c r="I54" s="5"/>
      <c r="J54" s="5"/>
      <c r="K54" s="5"/>
      <c r="L54" s="5"/>
      <c r="M54" s="5"/>
    </row>
    <row r="55" spans="1:13" ht="19.2" customHeight="1" x14ac:dyDescent="0.3">
      <c r="A55" s="82" t="s">
        <v>29</v>
      </c>
      <c r="B55" s="83"/>
      <c r="C55" s="83"/>
      <c r="D55" s="83"/>
      <c r="E55" s="83"/>
      <c r="F55" s="83"/>
      <c r="G55" s="83"/>
      <c r="H55" s="84"/>
      <c r="I55" s="5"/>
      <c r="J55" s="5"/>
      <c r="K55" s="5"/>
      <c r="L55" s="5"/>
      <c r="M55" s="5"/>
    </row>
    <row r="56" spans="1:13" ht="19.2" customHeight="1" x14ac:dyDescent="0.3">
      <c r="A56" s="124"/>
      <c r="B56" s="125"/>
      <c r="C56" s="125"/>
      <c r="D56" s="125"/>
      <c r="E56" s="125"/>
      <c r="F56" s="125"/>
      <c r="G56" s="125"/>
      <c r="H56" s="126"/>
      <c r="I56" s="5"/>
      <c r="J56" s="5"/>
      <c r="K56" s="5"/>
      <c r="L56" s="5"/>
      <c r="M56" s="5"/>
    </row>
    <row r="57" spans="1:13" ht="19.2" customHeight="1" x14ac:dyDescent="0.3">
      <c r="A57" s="114" t="s">
        <v>30</v>
      </c>
      <c r="B57" s="114"/>
      <c r="C57" s="114"/>
      <c r="D57" s="114"/>
      <c r="E57" s="114"/>
      <c r="F57" s="114"/>
      <c r="G57" s="114"/>
      <c r="H57" s="114"/>
      <c r="I57" s="5"/>
      <c r="J57" s="5"/>
      <c r="K57" s="5"/>
      <c r="L57" s="5"/>
      <c r="M57" s="5"/>
    </row>
    <row r="58" spans="1:13" x14ac:dyDescent="0.3">
      <c r="A58" s="114"/>
      <c r="B58" s="114"/>
      <c r="C58" s="114"/>
      <c r="D58" s="114"/>
      <c r="E58" s="114"/>
      <c r="F58" s="114"/>
      <c r="G58" s="114"/>
      <c r="H58" s="114"/>
      <c r="I58" s="5"/>
      <c r="J58" s="5"/>
      <c r="K58" s="5"/>
      <c r="L58" s="5"/>
      <c r="M58" s="5"/>
    </row>
    <row r="59" spans="1:13" ht="19.2" customHeight="1" x14ac:dyDescent="0.3">
      <c r="A59" s="114"/>
      <c r="B59" s="114"/>
      <c r="C59" s="114"/>
      <c r="D59" s="114"/>
      <c r="E59" s="114"/>
      <c r="F59" s="114"/>
      <c r="G59" s="114"/>
      <c r="H59" s="114"/>
      <c r="I59" s="5"/>
      <c r="J59" s="5"/>
      <c r="K59" s="5"/>
      <c r="L59" s="5"/>
      <c r="M59" s="5"/>
    </row>
    <row r="60" spans="1:13" s="3" customFormat="1" x14ac:dyDescent="0.3">
      <c r="A60" s="114"/>
      <c r="B60" s="114"/>
      <c r="C60" s="114"/>
      <c r="D60" s="114"/>
      <c r="E60" s="114"/>
      <c r="F60" s="114"/>
      <c r="G60" s="114"/>
      <c r="H60" s="114"/>
    </row>
    <row r="61" spans="1:13" s="3" customFormat="1" x14ac:dyDescent="0.3">
      <c r="A61" s="114"/>
      <c r="B61" s="114"/>
      <c r="C61" s="114"/>
      <c r="D61" s="114"/>
      <c r="E61" s="114"/>
      <c r="F61" s="114"/>
      <c r="G61" s="114"/>
      <c r="H61" s="114"/>
    </row>
    <row r="62" spans="1:13" s="3" customFormat="1" ht="46.8" x14ac:dyDescent="0.3">
      <c r="A62" s="107" t="s">
        <v>17</v>
      </c>
      <c r="B62" s="108"/>
      <c r="C62" s="109"/>
      <c r="D62" s="6" t="s">
        <v>18</v>
      </c>
      <c r="E62" s="7" t="s">
        <v>19</v>
      </c>
      <c r="F62" s="31" t="s">
        <v>20</v>
      </c>
      <c r="G62" s="8" t="s">
        <v>21</v>
      </c>
      <c r="H62" s="6" t="s">
        <v>22</v>
      </c>
    </row>
    <row r="63" spans="1:13" s="3" customFormat="1" ht="15.6" x14ac:dyDescent="0.3">
      <c r="A63" s="118" t="s">
        <v>31</v>
      </c>
      <c r="B63" s="119"/>
      <c r="C63" s="120"/>
      <c r="D63" s="9">
        <v>32</v>
      </c>
      <c r="E63" s="10">
        <f>100*12</f>
        <v>1200</v>
      </c>
      <c r="F63" s="11" t="s">
        <v>32</v>
      </c>
      <c r="G63" s="21" t="s">
        <v>33</v>
      </c>
      <c r="H63" s="13">
        <f>D63*100*12</f>
        <v>38400</v>
      </c>
    </row>
    <row r="64" spans="1:13" s="3" customFormat="1" ht="46.8" x14ac:dyDescent="0.3">
      <c r="A64" s="121" t="s">
        <v>26</v>
      </c>
      <c r="B64" s="122"/>
      <c r="C64" s="123"/>
      <c r="D64" s="15" t="s">
        <v>27</v>
      </c>
      <c r="E64" s="16" t="s">
        <v>19</v>
      </c>
      <c r="F64" s="30" t="s">
        <v>20</v>
      </c>
      <c r="G64" s="17" t="s">
        <v>21</v>
      </c>
      <c r="H64" s="15" t="s">
        <v>22</v>
      </c>
    </row>
    <row r="65" spans="1:8" s="3" customFormat="1" x14ac:dyDescent="0.3">
      <c r="A65" s="133" t="s">
        <v>210</v>
      </c>
      <c r="B65" s="128"/>
      <c r="C65" s="129"/>
      <c r="D65" s="38" t="s">
        <v>206</v>
      </c>
      <c r="E65" s="34">
        <v>50</v>
      </c>
      <c r="F65" s="46" t="s">
        <v>209</v>
      </c>
      <c r="G65" s="42" t="s">
        <v>106</v>
      </c>
      <c r="H65" s="41">
        <v>870000</v>
      </c>
    </row>
    <row r="66" spans="1:8" s="3" customFormat="1" x14ac:dyDescent="0.3">
      <c r="A66" s="67"/>
      <c r="B66" s="68"/>
      <c r="C66" s="69"/>
      <c r="D66" s="34"/>
      <c r="E66" s="34"/>
      <c r="F66" s="46"/>
      <c r="G66" s="42"/>
      <c r="H66" s="43"/>
    </row>
    <row r="67" spans="1:8" s="3" customFormat="1" x14ac:dyDescent="0.3">
      <c r="A67" s="139"/>
      <c r="B67" s="68"/>
      <c r="C67" s="69"/>
      <c r="D67" s="34"/>
      <c r="E67" s="34"/>
      <c r="F67" s="46"/>
      <c r="G67" s="42"/>
      <c r="H67" s="43"/>
    </row>
    <row r="68" spans="1:8" s="3" customFormat="1" x14ac:dyDescent="0.3">
      <c r="A68" s="67"/>
      <c r="B68" s="68"/>
      <c r="C68" s="69"/>
      <c r="D68" s="34"/>
      <c r="E68" s="34"/>
      <c r="F68" s="46"/>
      <c r="G68" s="42"/>
      <c r="H68" s="43"/>
    </row>
    <row r="69" spans="1:8" s="3" customFormat="1" x14ac:dyDescent="0.3">
      <c r="A69" s="67"/>
      <c r="B69" s="68"/>
      <c r="C69" s="69"/>
      <c r="D69" s="32"/>
      <c r="E69" s="32"/>
      <c r="F69" s="18"/>
      <c r="G69" s="40"/>
      <c r="H69" s="43"/>
    </row>
    <row r="70" spans="1:8" x14ac:dyDescent="0.3">
      <c r="A70" s="67"/>
      <c r="B70" s="68"/>
      <c r="C70" s="69"/>
      <c r="D70" s="32"/>
      <c r="E70" s="32"/>
      <c r="F70" s="18"/>
      <c r="G70" s="40"/>
      <c r="H70" s="43"/>
    </row>
    <row r="71" spans="1:8" x14ac:dyDescent="0.3">
      <c r="A71" s="67"/>
      <c r="B71" s="68"/>
      <c r="C71" s="69"/>
      <c r="D71" s="32"/>
      <c r="E71" s="32"/>
      <c r="F71" s="18"/>
      <c r="G71" s="40"/>
      <c r="H71" s="43"/>
    </row>
    <row r="72" spans="1:8" x14ac:dyDescent="0.3">
      <c r="A72" s="67"/>
      <c r="B72" s="68"/>
      <c r="C72" s="69"/>
      <c r="D72" s="32"/>
      <c r="E72" s="32"/>
      <c r="F72" s="18"/>
      <c r="G72" s="40"/>
      <c r="H72" s="43"/>
    </row>
    <row r="73" spans="1:8" x14ac:dyDescent="0.3">
      <c r="A73" s="67"/>
      <c r="B73" s="68"/>
      <c r="C73" s="69"/>
      <c r="D73" s="32"/>
      <c r="E73" s="32"/>
      <c r="F73" s="18"/>
      <c r="G73" s="40"/>
      <c r="H73" s="43"/>
    </row>
    <row r="74" spans="1:8" x14ac:dyDescent="0.3">
      <c r="A74" s="67"/>
      <c r="B74" s="68"/>
      <c r="C74" s="69"/>
      <c r="D74" s="32"/>
      <c r="E74" s="32"/>
      <c r="F74" s="18"/>
      <c r="G74" s="39"/>
      <c r="H74" s="41"/>
    </row>
    <row r="75" spans="1:8" ht="17.399999999999999" x14ac:dyDescent="0.3">
      <c r="A75" s="71" t="s">
        <v>34</v>
      </c>
      <c r="B75" s="71"/>
      <c r="C75" s="71"/>
      <c r="D75" s="71"/>
      <c r="E75" s="71"/>
      <c r="F75" s="71"/>
      <c r="G75" s="71"/>
      <c r="H75" s="44">
        <f>SUM(H65:H68)</f>
        <v>870000</v>
      </c>
    </row>
    <row r="76" spans="1:8" ht="18" customHeight="1" x14ac:dyDescent="0.3">
      <c r="A76" s="82" t="s">
        <v>35</v>
      </c>
      <c r="B76" s="83"/>
      <c r="C76" s="83"/>
      <c r="D76" s="83"/>
      <c r="E76" s="83"/>
      <c r="F76" s="83"/>
      <c r="G76" s="83"/>
      <c r="H76" s="84"/>
    </row>
    <row r="77" spans="1:8" ht="15.6" customHeight="1" x14ac:dyDescent="0.3">
      <c r="A77" s="124"/>
      <c r="B77" s="125"/>
      <c r="C77" s="125"/>
      <c r="D77" s="125"/>
      <c r="E77" s="125"/>
      <c r="F77" s="125"/>
      <c r="G77" s="125"/>
      <c r="H77" s="126"/>
    </row>
    <row r="78" spans="1:8" ht="15.6" customHeight="1" x14ac:dyDescent="0.3">
      <c r="A78" s="114" t="s">
        <v>36</v>
      </c>
      <c r="B78" s="114"/>
      <c r="C78" s="114"/>
      <c r="D78" s="114"/>
      <c r="E78" s="114"/>
      <c r="F78" s="114"/>
      <c r="G78" s="114"/>
      <c r="H78" s="114"/>
    </row>
    <row r="79" spans="1:8" ht="15.6" customHeight="1" x14ac:dyDescent="0.3">
      <c r="A79" s="114"/>
      <c r="B79" s="114"/>
      <c r="C79" s="114"/>
      <c r="D79" s="114"/>
      <c r="E79" s="114"/>
      <c r="F79" s="114"/>
      <c r="G79" s="114"/>
      <c r="H79" s="114"/>
    </row>
    <row r="80" spans="1:8" ht="15.6" customHeight="1" x14ac:dyDescent="0.3">
      <c r="A80" s="114"/>
      <c r="B80" s="114"/>
      <c r="C80" s="114"/>
      <c r="D80" s="114"/>
      <c r="E80" s="114"/>
      <c r="F80" s="114"/>
      <c r="G80" s="114"/>
      <c r="H80" s="114"/>
    </row>
    <row r="81" spans="1:9" x14ac:dyDescent="0.3">
      <c r="A81" s="114"/>
      <c r="B81" s="114"/>
      <c r="C81" s="114"/>
      <c r="D81" s="114"/>
      <c r="E81" s="114"/>
      <c r="F81" s="114"/>
      <c r="G81" s="114"/>
      <c r="H81" s="114"/>
      <c r="I81" s="5"/>
    </row>
    <row r="82" spans="1:9" ht="18" customHeight="1" x14ac:dyDescent="0.3">
      <c r="A82" s="114"/>
      <c r="B82" s="114"/>
      <c r="C82" s="114"/>
      <c r="D82" s="114"/>
      <c r="E82" s="114"/>
      <c r="F82" s="114"/>
      <c r="G82" s="114"/>
      <c r="H82" s="114"/>
      <c r="I82" s="5"/>
    </row>
    <row r="83" spans="1:9" x14ac:dyDescent="0.3">
      <c r="A83" s="114"/>
      <c r="B83" s="114"/>
      <c r="C83" s="114"/>
      <c r="D83" s="114"/>
      <c r="E83" s="114"/>
      <c r="F83" s="114"/>
      <c r="G83" s="114"/>
      <c r="H83" s="114"/>
    </row>
    <row r="84" spans="1:9" x14ac:dyDescent="0.3">
      <c r="A84" s="114"/>
      <c r="B84" s="114"/>
      <c r="C84" s="114"/>
      <c r="D84" s="114"/>
      <c r="E84" s="114"/>
      <c r="F84" s="114"/>
      <c r="G84" s="114"/>
      <c r="H84" s="114"/>
    </row>
    <row r="85" spans="1:9" x14ac:dyDescent="0.3">
      <c r="A85" s="114"/>
      <c r="B85" s="114"/>
      <c r="C85" s="114"/>
      <c r="D85" s="114"/>
      <c r="E85" s="114"/>
      <c r="F85" s="114"/>
      <c r="G85" s="114"/>
      <c r="H85" s="114"/>
    </row>
    <row r="86" spans="1:9" x14ac:dyDescent="0.3">
      <c r="A86" s="114"/>
      <c r="B86" s="114"/>
      <c r="C86" s="114"/>
      <c r="D86" s="114"/>
      <c r="E86" s="114"/>
      <c r="F86" s="114"/>
      <c r="G86" s="114"/>
      <c r="H86" s="114"/>
    </row>
    <row r="87" spans="1:9" ht="46.8" x14ac:dyDescent="0.3">
      <c r="A87" s="107" t="s">
        <v>17</v>
      </c>
      <c r="B87" s="108"/>
      <c r="C87" s="109"/>
      <c r="D87" s="6" t="s">
        <v>18</v>
      </c>
      <c r="E87" s="7" t="s">
        <v>19</v>
      </c>
      <c r="F87" s="31" t="s">
        <v>20</v>
      </c>
      <c r="G87" s="8" t="s">
        <v>21</v>
      </c>
      <c r="H87" s="6" t="s">
        <v>22</v>
      </c>
    </row>
    <row r="88" spans="1:9" ht="15.6" x14ac:dyDescent="0.3">
      <c r="A88" s="118" t="s">
        <v>37</v>
      </c>
      <c r="B88" s="119"/>
      <c r="C88" s="120"/>
      <c r="D88" s="9">
        <v>3.95</v>
      </c>
      <c r="E88" s="10">
        <f>100*3</f>
        <v>300</v>
      </c>
      <c r="F88" s="11" t="s">
        <v>38</v>
      </c>
      <c r="G88" s="21" t="s">
        <v>39</v>
      </c>
      <c r="H88" s="13">
        <f>D88*100*3</f>
        <v>1185</v>
      </c>
    </row>
    <row r="89" spans="1:9" ht="46.8" x14ac:dyDescent="0.3">
      <c r="A89" s="141" t="s">
        <v>26</v>
      </c>
      <c r="B89" s="142"/>
      <c r="C89" s="143"/>
      <c r="D89" s="15" t="s">
        <v>40</v>
      </c>
      <c r="E89" s="16" t="s">
        <v>19</v>
      </c>
      <c r="F89" s="30" t="s">
        <v>41</v>
      </c>
      <c r="G89" s="17" t="s">
        <v>42</v>
      </c>
      <c r="H89" s="15" t="s">
        <v>22</v>
      </c>
    </row>
    <row r="90" spans="1:9" x14ac:dyDescent="0.3">
      <c r="A90" s="127"/>
      <c r="B90" s="128"/>
      <c r="C90" s="129"/>
      <c r="D90" s="18"/>
      <c r="E90" s="33"/>
      <c r="F90" s="33"/>
      <c r="G90" s="19"/>
      <c r="H90" s="19"/>
    </row>
    <row r="91" spans="1:9" x14ac:dyDescent="0.3">
      <c r="A91" s="127"/>
      <c r="B91" s="128"/>
      <c r="C91" s="129"/>
      <c r="D91" s="18"/>
      <c r="E91" s="33"/>
      <c r="F91" s="33"/>
      <c r="G91" s="19"/>
      <c r="H91" s="19"/>
    </row>
    <row r="92" spans="1:9" x14ac:dyDescent="0.3">
      <c r="A92" s="127"/>
      <c r="B92" s="128"/>
      <c r="C92" s="129"/>
      <c r="D92" s="18"/>
      <c r="E92" s="33"/>
      <c r="F92" s="33"/>
      <c r="G92" s="19"/>
      <c r="H92" s="19"/>
    </row>
    <row r="93" spans="1:9" x14ac:dyDescent="0.3">
      <c r="A93" s="127"/>
      <c r="B93" s="128"/>
      <c r="C93" s="129"/>
      <c r="D93" s="18"/>
      <c r="E93" s="33"/>
      <c r="F93" s="33"/>
      <c r="G93" s="19"/>
      <c r="H93" s="19"/>
    </row>
    <row r="94" spans="1:9" x14ac:dyDescent="0.3">
      <c r="A94" s="127"/>
      <c r="B94" s="128"/>
      <c r="C94" s="129"/>
      <c r="D94" s="18"/>
      <c r="E94" s="33"/>
      <c r="F94" s="33"/>
      <c r="G94" s="19"/>
      <c r="H94" s="19"/>
    </row>
    <row r="95" spans="1:9" x14ac:dyDescent="0.3">
      <c r="A95" s="133"/>
      <c r="B95" s="134"/>
      <c r="C95" s="135"/>
      <c r="D95" s="22"/>
      <c r="E95" s="23"/>
      <c r="F95" s="23"/>
      <c r="G95" s="19"/>
      <c r="H95" s="19"/>
    </row>
    <row r="96" spans="1:9" x14ac:dyDescent="0.3">
      <c r="A96" s="133"/>
      <c r="B96" s="134"/>
      <c r="C96" s="135"/>
      <c r="D96" s="22"/>
      <c r="E96" s="23"/>
      <c r="F96" s="23"/>
      <c r="G96" s="19"/>
      <c r="H96" s="19"/>
    </row>
    <row r="97" spans="1:8" x14ac:dyDescent="0.3">
      <c r="A97" s="133"/>
      <c r="B97" s="134"/>
      <c r="C97" s="135"/>
      <c r="D97" s="22"/>
      <c r="E97" s="23"/>
      <c r="F97" s="23"/>
      <c r="G97" s="19"/>
      <c r="H97" s="19"/>
    </row>
    <row r="98" spans="1:8" x14ac:dyDescent="0.3">
      <c r="A98" s="133"/>
      <c r="B98" s="134"/>
      <c r="C98" s="135"/>
      <c r="D98" s="22"/>
      <c r="E98" s="23"/>
      <c r="F98" s="23"/>
      <c r="G98" s="19"/>
      <c r="H98" s="19"/>
    </row>
    <row r="99" spans="1:8" s="24" customFormat="1" ht="24.6" x14ac:dyDescent="0.3">
      <c r="A99" s="133"/>
      <c r="B99" s="134"/>
      <c r="C99" s="135"/>
      <c r="D99" s="22"/>
      <c r="E99" s="23"/>
      <c r="F99" s="23"/>
      <c r="G99" s="19"/>
      <c r="H99" s="19"/>
    </row>
    <row r="100" spans="1:8" ht="17.399999999999999" x14ac:dyDescent="0.3">
      <c r="A100" s="71" t="s">
        <v>43</v>
      </c>
      <c r="B100" s="71"/>
      <c r="C100" s="71"/>
      <c r="D100" s="71"/>
      <c r="E100" s="71"/>
      <c r="F100" s="71"/>
      <c r="G100" s="71"/>
      <c r="H100" s="20"/>
    </row>
    <row r="101" spans="1:8" x14ac:dyDescent="0.3">
      <c r="A101" s="104"/>
      <c r="B101" s="104"/>
      <c r="C101" s="104"/>
      <c r="D101" s="104"/>
      <c r="E101" s="104"/>
      <c r="F101" s="104"/>
      <c r="G101" s="104"/>
      <c r="H101" s="104"/>
    </row>
    <row r="102" spans="1:8" x14ac:dyDescent="0.3">
      <c r="A102" s="105" t="s">
        <v>1</v>
      </c>
      <c r="B102" s="105"/>
      <c r="C102" s="105"/>
      <c r="D102" s="105"/>
      <c r="E102" s="105"/>
      <c r="F102" s="105"/>
      <c r="G102" s="105"/>
      <c r="H102" s="105"/>
    </row>
    <row r="103" spans="1:8" x14ac:dyDescent="0.3">
      <c r="A103" s="105"/>
      <c r="B103" s="105"/>
      <c r="C103" s="105"/>
      <c r="D103" s="105"/>
      <c r="E103" s="105"/>
      <c r="F103" s="105"/>
      <c r="G103" s="105"/>
      <c r="H103" s="105"/>
    </row>
    <row r="104" spans="1:8" ht="20.399999999999999" x14ac:dyDescent="0.3">
      <c r="A104" s="70" t="s">
        <v>44</v>
      </c>
      <c r="B104" s="70"/>
      <c r="C104" s="70"/>
      <c r="D104" s="70"/>
      <c r="E104" s="70"/>
      <c r="F104" s="70"/>
      <c r="G104" s="70"/>
      <c r="H104" s="70"/>
    </row>
    <row r="105" spans="1:8" x14ac:dyDescent="0.3">
      <c r="A105" s="96" t="s">
        <v>45</v>
      </c>
      <c r="B105" s="96"/>
      <c r="C105" s="96"/>
      <c r="D105" s="96"/>
      <c r="E105" s="96"/>
      <c r="F105" s="96"/>
      <c r="G105" s="96"/>
      <c r="H105" s="96"/>
    </row>
    <row r="106" spans="1:8" x14ac:dyDescent="0.3">
      <c r="A106" s="96"/>
      <c r="B106" s="96"/>
      <c r="C106" s="96"/>
      <c r="D106" s="96"/>
      <c r="E106" s="96"/>
      <c r="F106" s="96"/>
      <c r="G106" s="96"/>
      <c r="H106" s="96"/>
    </row>
    <row r="107" spans="1:8" ht="141" customHeight="1" x14ac:dyDescent="0.3">
      <c r="A107" s="101" t="s">
        <v>256</v>
      </c>
      <c r="B107" s="102"/>
      <c r="C107" s="102"/>
      <c r="D107" s="102"/>
      <c r="E107" s="102"/>
      <c r="F107" s="102"/>
      <c r="G107" s="102"/>
      <c r="H107" s="103"/>
    </row>
    <row r="108" spans="1:8" ht="15.6" customHeight="1" x14ac:dyDescent="0.3">
      <c r="A108" s="71" t="s">
        <v>46</v>
      </c>
      <c r="B108" s="71"/>
      <c r="C108" s="71"/>
      <c r="D108" s="71"/>
      <c r="E108" s="71"/>
      <c r="F108" s="71"/>
      <c r="G108" s="90">
        <f>SUM(H124,H159,H182)</f>
        <v>870040</v>
      </c>
      <c r="H108" s="91"/>
    </row>
    <row r="109" spans="1:8" x14ac:dyDescent="0.3">
      <c r="A109" s="82" t="s">
        <v>47</v>
      </c>
      <c r="B109" s="83"/>
      <c r="C109" s="83"/>
      <c r="D109" s="83"/>
      <c r="E109" s="83"/>
      <c r="F109" s="83"/>
      <c r="G109" s="83"/>
      <c r="H109" s="84"/>
    </row>
    <row r="110" spans="1:8" x14ac:dyDescent="0.3">
      <c r="A110" s="124"/>
      <c r="B110" s="125"/>
      <c r="C110" s="125"/>
      <c r="D110" s="125"/>
      <c r="E110" s="125"/>
      <c r="F110" s="125"/>
      <c r="G110" s="125"/>
      <c r="H110" s="126"/>
    </row>
    <row r="111" spans="1:8" ht="46.8" x14ac:dyDescent="0.3">
      <c r="A111" s="107" t="s">
        <v>17</v>
      </c>
      <c r="B111" s="108"/>
      <c r="C111" s="109"/>
      <c r="D111" s="6" t="s">
        <v>18</v>
      </c>
      <c r="E111" s="7" t="s">
        <v>19</v>
      </c>
      <c r="F111" s="31" t="s">
        <v>20</v>
      </c>
      <c r="G111" s="8" t="s">
        <v>21</v>
      </c>
      <c r="H111" s="6" t="s">
        <v>22</v>
      </c>
    </row>
    <row r="112" spans="1:8" ht="31.2" x14ac:dyDescent="0.3">
      <c r="A112" s="118" t="s">
        <v>48</v>
      </c>
      <c r="B112" s="119"/>
      <c r="C112" s="120"/>
      <c r="D112" s="9">
        <v>7</v>
      </c>
      <c r="E112" s="10">
        <f>150*180</f>
        <v>27000</v>
      </c>
      <c r="F112" s="25" t="s">
        <v>49</v>
      </c>
      <c r="G112" s="21" t="s">
        <v>50</v>
      </c>
      <c r="H112" s="13">
        <f>D112*(3*150)*180</f>
        <v>567000</v>
      </c>
    </row>
    <row r="113" spans="1:8" ht="46.8" x14ac:dyDescent="0.3">
      <c r="A113" s="121" t="s">
        <v>26</v>
      </c>
      <c r="B113" s="122"/>
      <c r="C113" s="123"/>
      <c r="D113" s="15" t="s">
        <v>27</v>
      </c>
      <c r="E113" s="16" t="s">
        <v>19</v>
      </c>
      <c r="F113" s="30" t="s">
        <v>20</v>
      </c>
      <c r="G113" s="17" t="s">
        <v>21</v>
      </c>
      <c r="H113" s="15" t="s">
        <v>22</v>
      </c>
    </row>
    <row r="114" spans="1:8" ht="15" customHeight="1" x14ac:dyDescent="0.3">
      <c r="A114" s="36" t="s">
        <v>227</v>
      </c>
      <c r="B114" s="37"/>
      <c r="C114" s="186"/>
      <c r="D114" s="35" t="s">
        <v>213</v>
      </c>
      <c r="E114" s="60">
        <v>4020</v>
      </c>
      <c r="F114" s="46" t="s">
        <v>228</v>
      </c>
      <c r="G114" s="19" t="s">
        <v>216</v>
      </c>
      <c r="H114" s="58">
        <v>201000</v>
      </c>
    </row>
    <row r="115" spans="1:8" x14ac:dyDescent="0.3">
      <c r="A115" s="67"/>
      <c r="B115" s="68"/>
      <c r="C115" s="69"/>
      <c r="D115" s="32"/>
      <c r="E115" s="32"/>
      <c r="F115" s="18"/>
      <c r="G115" s="19"/>
      <c r="H115" s="19"/>
    </row>
    <row r="116" spans="1:8" x14ac:dyDescent="0.3">
      <c r="A116" s="67"/>
      <c r="B116" s="68"/>
      <c r="C116" s="69"/>
      <c r="D116" s="32"/>
      <c r="E116" s="32"/>
      <c r="F116" s="18"/>
      <c r="G116" s="19"/>
      <c r="H116" s="19"/>
    </row>
    <row r="117" spans="1:8" x14ac:dyDescent="0.3">
      <c r="A117" s="67"/>
      <c r="B117" s="68"/>
      <c r="C117" s="69"/>
      <c r="D117" s="32"/>
      <c r="E117" s="32"/>
      <c r="F117" s="18"/>
      <c r="G117" s="19"/>
      <c r="H117" s="19"/>
    </row>
    <row r="118" spans="1:8" x14ac:dyDescent="0.3">
      <c r="A118" s="67"/>
      <c r="B118" s="68"/>
      <c r="C118" s="69"/>
      <c r="D118" s="32"/>
      <c r="E118" s="32"/>
      <c r="F118" s="18"/>
      <c r="G118" s="19"/>
      <c r="H118" s="19"/>
    </row>
    <row r="119" spans="1:8" x14ac:dyDescent="0.3">
      <c r="A119" s="67"/>
      <c r="B119" s="68"/>
      <c r="C119" s="69"/>
      <c r="D119" s="32"/>
      <c r="E119" s="32"/>
      <c r="F119" s="18"/>
      <c r="G119" s="19"/>
      <c r="H119" s="19"/>
    </row>
    <row r="120" spans="1:8" x14ac:dyDescent="0.3">
      <c r="A120" s="67"/>
      <c r="B120" s="68"/>
      <c r="C120" s="69"/>
      <c r="D120" s="32"/>
      <c r="E120" s="32"/>
      <c r="F120" s="18"/>
      <c r="G120" s="19"/>
      <c r="H120" s="19"/>
    </row>
    <row r="121" spans="1:8" x14ac:dyDescent="0.3">
      <c r="A121" s="67"/>
      <c r="B121" s="68"/>
      <c r="C121" s="69"/>
      <c r="D121" s="32"/>
      <c r="E121" s="32"/>
      <c r="F121" s="18"/>
      <c r="G121" s="19"/>
      <c r="H121" s="19"/>
    </row>
    <row r="122" spans="1:8" x14ac:dyDescent="0.3">
      <c r="A122" s="67"/>
      <c r="B122" s="68"/>
      <c r="C122" s="69"/>
      <c r="D122" s="32"/>
      <c r="E122" s="32"/>
      <c r="F122" s="18"/>
      <c r="G122" s="19"/>
      <c r="H122" s="19"/>
    </row>
    <row r="123" spans="1:8" ht="18" customHeight="1" x14ac:dyDescent="0.3">
      <c r="A123" s="67"/>
      <c r="B123" s="68"/>
      <c r="C123" s="69"/>
      <c r="D123" s="32"/>
      <c r="E123" s="32"/>
      <c r="F123" s="18"/>
      <c r="G123" s="19"/>
      <c r="H123" s="19"/>
    </row>
    <row r="124" spans="1:8" ht="21" customHeight="1" x14ac:dyDescent="0.3">
      <c r="A124" s="71" t="s">
        <v>51</v>
      </c>
      <c r="B124" s="71"/>
      <c r="C124" s="71"/>
      <c r="D124" s="71"/>
      <c r="E124" s="71"/>
      <c r="F124" s="71"/>
      <c r="G124" s="71"/>
      <c r="H124" s="20">
        <v>201000</v>
      </c>
    </row>
    <row r="125" spans="1:8" x14ac:dyDescent="0.3">
      <c r="A125" s="82" t="s">
        <v>52</v>
      </c>
      <c r="B125" s="83"/>
      <c r="C125" s="83"/>
      <c r="D125" s="83"/>
      <c r="E125" s="83"/>
      <c r="F125" s="83"/>
      <c r="G125" s="83"/>
      <c r="H125" s="84"/>
    </row>
    <row r="126" spans="1:8" x14ac:dyDescent="0.3">
      <c r="A126" s="124"/>
      <c r="B126" s="125"/>
      <c r="C126" s="125"/>
      <c r="D126" s="125"/>
      <c r="E126" s="125"/>
      <c r="F126" s="125"/>
      <c r="G126" s="125"/>
      <c r="H126" s="126"/>
    </row>
    <row r="127" spans="1:8" x14ac:dyDescent="0.3">
      <c r="A127" s="114" t="s">
        <v>53</v>
      </c>
      <c r="B127" s="114"/>
      <c r="C127" s="114"/>
      <c r="D127" s="114"/>
      <c r="E127" s="114"/>
      <c r="F127" s="114"/>
      <c r="G127" s="114"/>
      <c r="H127" s="114"/>
    </row>
    <row r="128" spans="1:8" x14ac:dyDescent="0.3">
      <c r="A128" s="114"/>
      <c r="B128" s="114"/>
      <c r="C128" s="114"/>
      <c r="D128" s="114"/>
      <c r="E128" s="114"/>
      <c r="F128" s="114"/>
      <c r="G128" s="114"/>
      <c r="H128" s="114"/>
    </row>
    <row r="129" spans="1:8" x14ac:dyDescent="0.3">
      <c r="A129" s="114"/>
      <c r="B129" s="114"/>
      <c r="C129" s="114"/>
      <c r="D129" s="114"/>
      <c r="E129" s="114"/>
      <c r="F129" s="114"/>
      <c r="G129" s="114"/>
      <c r="H129" s="114"/>
    </row>
    <row r="130" spans="1:8" ht="46.8" x14ac:dyDescent="0.3">
      <c r="A130" s="107" t="s">
        <v>17</v>
      </c>
      <c r="B130" s="108"/>
      <c r="C130" s="109"/>
      <c r="D130" s="6" t="s">
        <v>18</v>
      </c>
      <c r="E130" s="7" t="s">
        <v>19</v>
      </c>
      <c r="F130" s="31" t="s">
        <v>20</v>
      </c>
      <c r="G130" s="8" t="s">
        <v>21</v>
      </c>
      <c r="H130" s="6" t="s">
        <v>22</v>
      </c>
    </row>
    <row r="131" spans="1:8" ht="15.6" x14ac:dyDescent="0.3">
      <c r="A131" s="118" t="s">
        <v>54</v>
      </c>
      <c r="B131" s="119"/>
      <c r="C131" s="120"/>
      <c r="D131" s="9"/>
      <c r="E131" s="9"/>
      <c r="F131" s="25"/>
      <c r="G131" s="21" t="s">
        <v>50</v>
      </c>
      <c r="H131" s="13">
        <f>D131</f>
        <v>0</v>
      </c>
    </row>
    <row r="132" spans="1:8" ht="46.8" x14ac:dyDescent="0.3">
      <c r="A132" s="121" t="s">
        <v>26</v>
      </c>
      <c r="B132" s="122"/>
      <c r="C132" s="123"/>
      <c r="D132" s="15" t="s">
        <v>55</v>
      </c>
      <c r="E132" s="16" t="s">
        <v>19</v>
      </c>
      <c r="F132" s="30" t="s">
        <v>41</v>
      </c>
      <c r="G132" s="17" t="s">
        <v>42</v>
      </c>
      <c r="H132" s="15" t="s">
        <v>22</v>
      </c>
    </row>
    <row r="133" spans="1:8" x14ac:dyDescent="0.3">
      <c r="A133" s="67"/>
      <c r="B133" s="68"/>
      <c r="C133" s="69"/>
      <c r="D133" s="32"/>
      <c r="E133" s="32"/>
      <c r="F133" s="18"/>
      <c r="G133" s="19"/>
      <c r="H133" s="19"/>
    </row>
    <row r="134" spans="1:8" x14ac:dyDescent="0.3">
      <c r="A134" s="67"/>
      <c r="B134" s="68"/>
      <c r="C134" s="69"/>
      <c r="D134" s="32"/>
      <c r="E134" s="32"/>
      <c r="F134" s="18"/>
      <c r="G134" s="19"/>
      <c r="H134" s="19"/>
    </row>
    <row r="135" spans="1:8" x14ac:dyDescent="0.3">
      <c r="A135" s="67"/>
      <c r="B135" s="68"/>
      <c r="C135" s="69"/>
      <c r="D135" s="32"/>
      <c r="E135" s="32"/>
      <c r="F135" s="18"/>
      <c r="G135" s="19"/>
      <c r="H135" s="19"/>
    </row>
    <row r="136" spans="1:8" ht="15.6" customHeight="1" x14ac:dyDescent="0.3">
      <c r="A136" s="67"/>
      <c r="B136" s="68"/>
      <c r="C136" s="69"/>
      <c r="D136" s="32"/>
      <c r="E136" s="32"/>
      <c r="F136" s="18"/>
      <c r="G136" s="19"/>
      <c r="H136" s="19"/>
    </row>
    <row r="137" spans="1:8" x14ac:dyDescent="0.3">
      <c r="A137" s="67"/>
      <c r="B137" s="68"/>
      <c r="C137" s="69"/>
      <c r="D137" s="32"/>
      <c r="E137" s="32"/>
      <c r="F137" s="18"/>
      <c r="G137" s="19"/>
      <c r="H137" s="19"/>
    </row>
    <row r="138" spans="1:8" x14ac:dyDescent="0.3">
      <c r="A138" s="67"/>
      <c r="B138" s="68"/>
      <c r="C138" s="69"/>
      <c r="D138" s="32"/>
      <c r="E138" s="32"/>
      <c r="F138" s="18"/>
      <c r="G138" s="19"/>
      <c r="H138" s="19"/>
    </row>
    <row r="139" spans="1:8" x14ac:dyDescent="0.3">
      <c r="A139" s="67"/>
      <c r="B139" s="68"/>
      <c r="C139" s="69"/>
      <c r="D139" s="32"/>
      <c r="E139" s="32"/>
      <c r="F139" s="18"/>
      <c r="G139" s="19"/>
      <c r="H139" s="19"/>
    </row>
    <row r="140" spans="1:8" x14ac:dyDescent="0.3">
      <c r="A140" s="67"/>
      <c r="B140" s="68"/>
      <c r="C140" s="69"/>
      <c r="D140" s="32"/>
      <c r="E140" s="32"/>
      <c r="F140" s="18"/>
      <c r="G140" s="19"/>
      <c r="H140" s="19"/>
    </row>
    <row r="141" spans="1:8" x14ac:dyDescent="0.3">
      <c r="A141" s="67"/>
      <c r="B141" s="68"/>
      <c r="C141" s="69"/>
      <c r="D141" s="32"/>
      <c r="E141" s="32"/>
      <c r="F141" s="18"/>
      <c r="G141" s="19"/>
      <c r="H141" s="19"/>
    </row>
    <row r="142" spans="1:8" ht="21" customHeight="1" x14ac:dyDescent="0.3">
      <c r="A142" s="67"/>
      <c r="B142" s="68"/>
      <c r="C142" s="69"/>
      <c r="D142" s="32"/>
      <c r="E142" s="32"/>
      <c r="F142" s="18"/>
      <c r="G142" s="19"/>
      <c r="H142" s="19"/>
    </row>
    <row r="143" spans="1:8" ht="17.399999999999999" x14ac:dyDescent="0.3">
      <c r="A143" s="71" t="s">
        <v>56</v>
      </c>
      <c r="B143" s="71"/>
      <c r="C143" s="71"/>
      <c r="D143" s="71"/>
      <c r="E143" s="71"/>
      <c r="F143" s="71"/>
      <c r="G143" s="71"/>
      <c r="H143" s="20"/>
    </row>
    <row r="144" spans="1:8" x14ac:dyDescent="0.3">
      <c r="A144" s="82" t="s">
        <v>57</v>
      </c>
      <c r="B144" s="83"/>
      <c r="C144" s="83"/>
      <c r="D144" s="83"/>
      <c r="E144" s="83"/>
      <c r="F144" s="83"/>
      <c r="G144" s="83"/>
      <c r="H144" s="84"/>
    </row>
    <row r="145" spans="1:8" x14ac:dyDescent="0.3">
      <c r="A145" s="85"/>
      <c r="B145" s="86"/>
      <c r="C145" s="86"/>
      <c r="D145" s="86"/>
      <c r="E145" s="86"/>
      <c r="F145" s="86"/>
      <c r="G145" s="86"/>
      <c r="H145" s="87"/>
    </row>
    <row r="146" spans="1:8" ht="46.8" x14ac:dyDescent="0.3">
      <c r="A146" s="136" t="s">
        <v>17</v>
      </c>
      <c r="B146" s="137"/>
      <c r="C146" s="138"/>
      <c r="D146" s="6" t="s">
        <v>18</v>
      </c>
      <c r="E146" s="7" t="s">
        <v>19</v>
      </c>
      <c r="F146" s="31" t="s">
        <v>20</v>
      </c>
      <c r="G146" s="8" t="s">
        <v>21</v>
      </c>
      <c r="H146" s="6" t="s">
        <v>22</v>
      </c>
    </row>
    <row r="147" spans="1:8" ht="15.6" x14ac:dyDescent="0.3">
      <c r="A147" s="118" t="s">
        <v>58</v>
      </c>
      <c r="B147" s="119"/>
      <c r="C147" s="120"/>
      <c r="D147" s="9">
        <v>12</v>
      </c>
      <c r="E147" s="10">
        <f>150*180</f>
        <v>27000</v>
      </c>
      <c r="F147" s="25" t="s">
        <v>59</v>
      </c>
      <c r="G147" s="21" t="s">
        <v>50</v>
      </c>
      <c r="H147" s="13">
        <f>D147*150*180</f>
        <v>324000</v>
      </c>
    </row>
    <row r="148" spans="1:8" ht="46.8" x14ac:dyDescent="0.3">
      <c r="A148" s="121" t="s">
        <v>60</v>
      </c>
      <c r="B148" s="122"/>
      <c r="C148" s="123"/>
      <c r="D148" s="15" t="s">
        <v>55</v>
      </c>
      <c r="E148" s="16" t="s">
        <v>19</v>
      </c>
      <c r="F148" s="30" t="s">
        <v>41</v>
      </c>
      <c r="G148" s="17" t="s">
        <v>42</v>
      </c>
      <c r="H148" s="15" t="s">
        <v>22</v>
      </c>
    </row>
    <row r="149" spans="1:8" x14ac:dyDescent="0.3">
      <c r="A149" s="127" t="s">
        <v>255</v>
      </c>
      <c r="B149" s="128"/>
      <c r="C149" s="129"/>
      <c r="D149" s="32" t="s">
        <v>252</v>
      </c>
      <c r="E149" s="32" t="s">
        <v>253</v>
      </c>
      <c r="F149" s="18" t="s">
        <v>254</v>
      </c>
      <c r="G149" s="19" t="s">
        <v>79</v>
      </c>
      <c r="H149" s="56">
        <v>468000</v>
      </c>
    </row>
    <row r="150" spans="1:8" x14ac:dyDescent="0.3">
      <c r="A150" s="67"/>
      <c r="B150" s="68"/>
      <c r="C150" s="69"/>
      <c r="D150" s="32"/>
      <c r="E150" s="32"/>
      <c r="F150" s="18"/>
      <c r="G150" s="19"/>
      <c r="H150" s="19"/>
    </row>
    <row r="151" spans="1:8" x14ac:dyDescent="0.3">
      <c r="A151" s="67"/>
      <c r="B151" s="68"/>
      <c r="C151" s="69"/>
      <c r="D151" s="32"/>
      <c r="E151" s="32"/>
      <c r="F151" s="18"/>
      <c r="G151" s="19"/>
      <c r="H151" s="19"/>
    </row>
    <row r="152" spans="1:8" x14ac:dyDescent="0.3">
      <c r="A152" s="67"/>
      <c r="B152" s="68"/>
      <c r="C152" s="69"/>
      <c r="D152" s="32"/>
      <c r="E152" s="32"/>
      <c r="F152" s="18"/>
      <c r="G152" s="19"/>
      <c r="H152" s="19"/>
    </row>
    <row r="153" spans="1:8" x14ac:dyDescent="0.3">
      <c r="A153" s="67"/>
      <c r="B153" s="68"/>
      <c r="C153" s="69"/>
      <c r="D153" s="32"/>
      <c r="E153" s="32"/>
      <c r="F153" s="18"/>
      <c r="G153" s="19"/>
      <c r="H153" s="19"/>
    </row>
    <row r="154" spans="1:8" x14ac:dyDescent="0.3">
      <c r="A154" s="67"/>
      <c r="B154" s="68"/>
      <c r="C154" s="69"/>
      <c r="D154" s="32"/>
      <c r="E154" s="32"/>
      <c r="F154" s="18"/>
      <c r="G154" s="19"/>
      <c r="H154" s="19"/>
    </row>
    <row r="155" spans="1:8" x14ac:dyDescent="0.3">
      <c r="A155" s="67"/>
      <c r="B155" s="68"/>
      <c r="C155" s="69"/>
      <c r="D155" s="32"/>
      <c r="E155" s="32"/>
      <c r="F155" s="18"/>
      <c r="G155" s="19"/>
      <c r="H155" s="19"/>
    </row>
    <row r="156" spans="1:8" x14ac:dyDescent="0.3">
      <c r="A156" s="67"/>
      <c r="B156" s="68"/>
      <c r="C156" s="69"/>
      <c r="D156" s="32"/>
      <c r="E156" s="32"/>
      <c r="F156" s="18"/>
      <c r="G156" s="19"/>
      <c r="H156" s="19"/>
    </row>
    <row r="157" spans="1:8" x14ac:dyDescent="0.3">
      <c r="A157" s="67"/>
      <c r="B157" s="68"/>
      <c r="C157" s="69"/>
      <c r="D157" s="32"/>
      <c r="E157" s="32"/>
      <c r="F157" s="18"/>
      <c r="G157" s="19"/>
      <c r="H157" s="19"/>
    </row>
    <row r="158" spans="1:8" ht="18" customHeight="1" x14ac:dyDescent="0.3">
      <c r="A158" s="67"/>
      <c r="B158" s="68"/>
      <c r="C158" s="69"/>
      <c r="D158" s="32"/>
      <c r="E158" s="32"/>
      <c r="F158" s="18"/>
      <c r="G158" s="19"/>
      <c r="H158" s="19"/>
    </row>
    <row r="159" spans="1:8" ht="21" customHeight="1" x14ac:dyDescent="0.3">
      <c r="A159" s="71" t="s">
        <v>61</v>
      </c>
      <c r="B159" s="71"/>
      <c r="C159" s="71"/>
      <c r="D159" s="71"/>
      <c r="E159" s="71"/>
      <c r="F159" s="71"/>
      <c r="G159" s="71"/>
      <c r="H159" s="56">
        <v>468000</v>
      </c>
    </row>
    <row r="160" spans="1:8" x14ac:dyDescent="0.3">
      <c r="A160" s="82" t="s">
        <v>62</v>
      </c>
      <c r="B160" s="83"/>
      <c r="C160" s="83"/>
      <c r="D160" s="83"/>
      <c r="E160" s="83"/>
      <c r="F160" s="83"/>
      <c r="G160" s="83"/>
      <c r="H160" s="84"/>
    </row>
    <row r="161" spans="1:8" x14ac:dyDescent="0.3">
      <c r="A161" s="124"/>
      <c r="B161" s="125"/>
      <c r="C161" s="125"/>
      <c r="D161" s="125"/>
      <c r="E161" s="125"/>
      <c r="F161" s="125"/>
      <c r="G161" s="125"/>
      <c r="H161" s="126"/>
    </row>
    <row r="162" spans="1:8" x14ac:dyDescent="0.3">
      <c r="A162" s="114" t="s">
        <v>63</v>
      </c>
      <c r="B162" s="114"/>
      <c r="C162" s="114"/>
      <c r="D162" s="114"/>
      <c r="E162" s="114"/>
      <c r="F162" s="114"/>
      <c r="G162" s="114"/>
      <c r="H162" s="114"/>
    </row>
    <row r="163" spans="1:8" x14ac:dyDescent="0.3">
      <c r="A163" s="114"/>
      <c r="B163" s="114"/>
      <c r="C163" s="114"/>
      <c r="D163" s="114"/>
      <c r="E163" s="114"/>
      <c r="F163" s="114"/>
      <c r="G163" s="114"/>
      <c r="H163" s="114"/>
    </row>
    <row r="164" spans="1:8" x14ac:dyDescent="0.3">
      <c r="A164" s="114"/>
      <c r="B164" s="114"/>
      <c r="C164" s="114"/>
      <c r="D164" s="114"/>
      <c r="E164" s="114"/>
      <c r="F164" s="114"/>
      <c r="G164" s="114"/>
      <c r="H164" s="114"/>
    </row>
    <row r="165" spans="1:8" x14ac:dyDescent="0.3">
      <c r="A165" s="114"/>
      <c r="B165" s="114"/>
      <c r="C165" s="114"/>
      <c r="D165" s="114"/>
      <c r="E165" s="114"/>
      <c r="F165" s="114"/>
      <c r="G165" s="114"/>
      <c r="H165" s="114"/>
    </row>
    <row r="166" spans="1:8" x14ac:dyDescent="0.3">
      <c r="A166" s="114"/>
      <c r="B166" s="114"/>
      <c r="C166" s="114"/>
      <c r="D166" s="114"/>
      <c r="E166" s="114"/>
      <c r="F166" s="114"/>
      <c r="G166" s="114"/>
      <c r="H166" s="114"/>
    </row>
    <row r="167" spans="1:8" x14ac:dyDescent="0.3">
      <c r="A167" s="114"/>
      <c r="B167" s="114"/>
      <c r="C167" s="114"/>
      <c r="D167" s="114"/>
      <c r="E167" s="114"/>
      <c r="F167" s="114"/>
      <c r="G167" s="114"/>
      <c r="H167" s="114"/>
    </row>
    <row r="168" spans="1:8" x14ac:dyDescent="0.3">
      <c r="A168" s="114"/>
      <c r="B168" s="114"/>
      <c r="C168" s="114"/>
      <c r="D168" s="114"/>
      <c r="E168" s="114"/>
      <c r="F168" s="114"/>
      <c r="G168" s="114"/>
      <c r="H168" s="114"/>
    </row>
    <row r="169" spans="1:8" ht="46.8" x14ac:dyDescent="0.3">
      <c r="A169" s="107" t="s">
        <v>17</v>
      </c>
      <c r="B169" s="108"/>
      <c r="C169" s="109"/>
      <c r="D169" s="6" t="s">
        <v>18</v>
      </c>
      <c r="E169" s="7" t="s">
        <v>19</v>
      </c>
      <c r="F169" s="31" t="s">
        <v>20</v>
      </c>
      <c r="G169" s="8" t="s">
        <v>21</v>
      </c>
      <c r="H169" s="6" t="s">
        <v>22</v>
      </c>
    </row>
    <row r="170" spans="1:8" ht="31.2" x14ac:dyDescent="0.3">
      <c r="A170" s="118" t="s">
        <v>64</v>
      </c>
      <c r="B170" s="119"/>
      <c r="C170" s="120"/>
      <c r="D170" s="9">
        <v>18</v>
      </c>
      <c r="E170" s="10">
        <v>40000</v>
      </c>
      <c r="F170" s="25" t="s">
        <v>65</v>
      </c>
      <c r="G170" s="21" t="s">
        <v>66</v>
      </c>
      <c r="H170" s="13">
        <f>D170*100</f>
        <v>1800</v>
      </c>
    </row>
    <row r="171" spans="1:8" ht="46.8" x14ac:dyDescent="0.3">
      <c r="A171" s="141" t="s">
        <v>26</v>
      </c>
      <c r="B171" s="142"/>
      <c r="C171" s="143"/>
      <c r="D171" s="15" t="s">
        <v>40</v>
      </c>
      <c r="E171" s="16" t="s">
        <v>19</v>
      </c>
      <c r="F171" s="30" t="s">
        <v>41</v>
      </c>
      <c r="G171" s="17" t="s">
        <v>42</v>
      </c>
      <c r="H171" s="15" t="s">
        <v>22</v>
      </c>
    </row>
    <row r="172" spans="1:8" x14ac:dyDescent="0.25">
      <c r="A172" s="127" t="s">
        <v>214</v>
      </c>
      <c r="B172" s="128"/>
      <c r="C172" s="129"/>
      <c r="D172" s="61" t="s">
        <v>215</v>
      </c>
      <c r="E172" s="65" t="s">
        <v>229</v>
      </c>
      <c r="F172" s="62" t="s">
        <v>229</v>
      </c>
      <c r="G172" s="63" t="s">
        <v>216</v>
      </c>
      <c r="H172" s="64">
        <v>201040</v>
      </c>
    </row>
    <row r="173" spans="1:8" x14ac:dyDescent="0.3">
      <c r="A173" s="127"/>
      <c r="B173" s="128"/>
      <c r="C173" s="129"/>
      <c r="D173" s="18"/>
      <c r="E173" s="18"/>
      <c r="F173" s="18"/>
      <c r="G173" s="19"/>
      <c r="H173" s="19"/>
    </row>
    <row r="174" spans="1:8" x14ac:dyDescent="0.3">
      <c r="A174" s="127"/>
      <c r="B174" s="128"/>
      <c r="C174" s="129"/>
      <c r="D174" s="18"/>
      <c r="E174" s="18"/>
      <c r="F174" s="18"/>
      <c r="G174" s="19"/>
      <c r="H174" s="19"/>
    </row>
    <row r="175" spans="1:8" x14ac:dyDescent="0.3">
      <c r="A175" s="127"/>
      <c r="B175" s="128"/>
      <c r="C175" s="129"/>
      <c r="D175" s="18"/>
      <c r="E175" s="18"/>
      <c r="F175" s="18"/>
      <c r="G175" s="19"/>
      <c r="H175" s="19"/>
    </row>
    <row r="176" spans="1:8" x14ac:dyDescent="0.3">
      <c r="A176" s="127"/>
      <c r="B176" s="128"/>
      <c r="C176" s="129"/>
      <c r="D176" s="18"/>
      <c r="E176" s="18"/>
      <c r="F176" s="18"/>
      <c r="G176" s="19"/>
      <c r="H176" s="19"/>
    </row>
    <row r="177" spans="1:8" x14ac:dyDescent="0.3">
      <c r="A177" s="127"/>
      <c r="B177" s="128"/>
      <c r="C177" s="129"/>
      <c r="D177" s="18"/>
      <c r="E177" s="18"/>
      <c r="F177" s="18"/>
      <c r="G177" s="19"/>
      <c r="H177" s="19"/>
    </row>
    <row r="178" spans="1:8" x14ac:dyDescent="0.3">
      <c r="A178" s="127"/>
      <c r="B178" s="128"/>
      <c r="C178" s="129"/>
      <c r="D178" s="18"/>
      <c r="E178" s="18"/>
      <c r="F178" s="18"/>
      <c r="G178" s="19"/>
      <c r="H178" s="19"/>
    </row>
    <row r="179" spans="1:8" x14ac:dyDescent="0.3">
      <c r="A179" s="127"/>
      <c r="B179" s="128"/>
      <c r="C179" s="129"/>
      <c r="D179" s="18"/>
      <c r="E179" s="18"/>
      <c r="F179" s="18"/>
      <c r="G179" s="19"/>
      <c r="H179" s="19"/>
    </row>
    <row r="180" spans="1:8" x14ac:dyDescent="0.3">
      <c r="A180" s="127"/>
      <c r="B180" s="128"/>
      <c r="C180" s="129"/>
      <c r="D180" s="18"/>
      <c r="E180" s="18"/>
      <c r="F180" s="18"/>
      <c r="G180" s="19"/>
      <c r="H180" s="19"/>
    </row>
    <row r="181" spans="1:8" x14ac:dyDescent="0.3">
      <c r="A181" s="133"/>
      <c r="B181" s="134"/>
      <c r="C181" s="135"/>
      <c r="D181" s="22"/>
      <c r="E181" s="22"/>
      <c r="F181" s="22"/>
      <c r="G181" s="19"/>
      <c r="H181" s="19"/>
    </row>
    <row r="182" spans="1:8" ht="17.399999999999999" x14ac:dyDescent="0.25">
      <c r="A182" s="71" t="s">
        <v>67</v>
      </c>
      <c r="B182" s="71"/>
      <c r="C182" s="71"/>
      <c r="D182" s="71"/>
      <c r="E182" s="71"/>
      <c r="F182" s="71"/>
      <c r="G182" s="71"/>
      <c r="H182" s="64">
        <v>201040</v>
      </c>
    </row>
    <row r="183" spans="1:8" x14ac:dyDescent="0.3">
      <c r="A183" s="104"/>
      <c r="B183" s="104"/>
      <c r="C183" s="104"/>
      <c r="D183" s="104"/>
      <c r="E183" s="104"/>
      <c r="F183" s="104"/>
      <c r="G183" s="104"/>
      <c r="H183" s="104"/>
    </row>
    <row r="184" spans="1:8" x14ac:dyDescent="0.3">
      <c r="A184" s="105" t="s">
        <v>2</v>
      </c>
      <c r="B184" s="105"/>
      <c r="C184" s="105"/>
      <c r="D184" s="105"/>
      <c r="E184" s="105"/>
      <c r="F184" s="105"/>
      <c r="G184" s="105"/>
      <c r="H184" s="105"/>
    </row>
    <row r="185" spans="1:8" x14ac:dyDescent="0.3">
      <c r="A185" s="106"/>
      <c r="B185" s="106"/>
      <c r="C185" s="106"/>
      <c r="D185" s="106"/>
      <c r="E185" s="106"/>
      <c r="F185" s="106"/>
      <c r="G185" s="106"/>
      <c r="H185" s="106"/>
    </row>
    <row r="186" spans="1:8" ht="20.399999999999999" x14ac:dyDescent="0.3">
      <c r="A186" s="70" t="s">
        <v>68</v>
      </c>
      <c r="B186" s="70"/>
      <c r="C186" s="70"/>
      <c r="D186" s="70"/>
      <c r="E186" s="70"/>
      <c r="F186" s="70"/>
      <c r="G186" s="70"/>
      <c r="H186" s="70"/>
    </row>
    <row r="187" spans="1:8" x14ac:dyDescent="0.3">
      <c r="A187" s="144" t="s">
        <v>69</v>
      </c>
      <c r="B187" s="145"/>
      <c r="C187" s="145"/>
      <c r="D187" s="145"/>
      <c r="E187" s="145"/>
      <c r="F187" s="145"/>
      <c r="G187" s="145"/>
      <c r="H187" s="146"/>
    </row>
    <row r="188" spans="1:8" x14ac:dyDescent="0.3">
      <c r="A188" s="147"/>
      <c r="B188" s="148"/>
      <c r="C188" s="148"/>
      <c r="D188" s="148"/>
      <c r="E188" s="148"/>
      <c r="F188" s="148"/>
      <c r="G188" s="148"/>
      <c r="H188" s="149"/>
    </row>
    <row r="189" spans="1:8" x14ac:dyDescent="0.3">
      <c r="A189" s="150"/>
      <c r="B189" s="151"/>
      <c r="C189" s="151"/>
      <c r="D189" s="151"/>
      <c r="E189" s="151"/>
      <c r="F189" s="151"/>
      <c r="G189" s="151"/>
      <c r="H189" s="152"/>
    </row>
    <row r="190" spans="1:8" ht="169.95" customHeight="1" x14ac:dyDescent="0.3">
      <c r="A190" s="140" t="s">
        <v>211</v>
      </c>
      <c r="B190" s="140"/>
      <c r="C190" s="140"/>
      <c r="D190" s="140"/>
      <c r="E190" s="140"/>
      <c r="F190" s="140"/>
      <c r="G190" s="140"/>
      <c r="H190" s="140"/>
    </row>
    <row r="191" spans="1:8" ht="17.399999999999999" x14ac:dyDescent="0.3">
      <c r="A191" s="71" t="s">
        <v>70</v>
      </c>
      <c r="B191" s="71"/>
      <c r="C191" s="71"/>
      <c r="D191" s="71"/>
      <c r="E191" s="71"/>
      <c r="F191" s="71"/>
      <c r="G191" s="153">
        <f>SUM(H209,H229,H247)</f>
        <v>2105666.36</v>
      </c>
      <c r="H191" s="91"/>
    </row>
    <row r="192" spans="1:8" x14ac:dyDescent="0.3">
      <c r="A192" s="154" t="s">
        <v>71</v>
      </c>
      <c r="B192" s="155"/>
      <c r="C192" s="155"/>
      <c r="D192" s="155"/>
      <c r="E192" s="155"/>
      <c r="F192" s="155"/>
      <c r="G192" s="155"/>
      <c r="H192" s="156"/>
    </row>
    <row r="193" spans="1:8" x14ac:dyDescent="0.3">
      <c r="A193" s="157"/>
      <c r="B193" s="158"/>
      <c r="C193" s="158"/>
      <c r="D193" s="158"/>
      <c r="E193" s="158"/>
      <c r="F193" s="158"/>
      <c r="G193" s="158"/>
      <c r="H193" s="159"/>
    </row>
    <row r="194" spans="1:8" x14ac:dyDescent="0.3">
      <c r="A194" s="157"/>
      <c r="B194" s="158"/>
      <c r="C194" s="158"/>
      <c r="D194" s="158"/>
      <c r="E194" s="158"/>
      <c r="F194" s="158"/>
      <c r="G194" s="158"/>
      <c r="H194" s="159"/>
    </row>
    <row r="195" spans="1:8" x14ac:dyDescent="0.3">
      <c r="A195" s="157"/>
      <c r="B195" s="158"/>
      <c r="C195" s="158"/>
      <c r="D195" s="158"/>
      <c r="E195" s="158"/>
      <c r="F195" s="158"/>
      <c r="G195" s="158"/>
      <c r="H195" s="159"/>
    </row>
    <row r="196" spans="1:8" x14ac:dyDescent="0.3">
      <c r="A196" s="157"/>
      <c r="B196" s="158"/>
      <c r="C196" s="158"/>
      <c r="D196" s="158"/>
      <c r="E196" s="158"/>
      <c r="F196" s="158"/>
      <c r="G196" s="158"/>
      <c r="H196" s="159"/>
    </row>
    <row r="197" spans="1:8" x14ac:dyDescent="0.3">
      <c r="A197" s="160"/>
      <c r="B197" s="161"/>
      <c r="C197" s="161"/>
      <c r="D197" s="161"/>
      <c r="E197" s="161"/>
      <c r="F197" s="161"/>
      <c r="G197" s="161"/>
      <c r="H197" s="162"/>
    </row>
    <row r="198" spans="1:8" ht="46.8" x14ac:dyDescent="0.3">
      <c r="A198" s="107" t="s">
        <v>17</v>
      </c>
      <c r="B198" s="108"/>
      <c r="C198" s="109"/>
      <c r="D198" s="6" t="s">
        <v>18</v>
      </c>
      <c r="E198" s="7" t="s">
        <v>19</v>
      </c>
      <c r="F198" s="31" t="s">
        <v>20</v>
      </c>
      <c r="G198" s="8" t="s">
        <v>21</v>
      </c>
      <c r="H198" s="6" t="s">
        <v>22</v>
      </c>
    </row>
    <row r="199" spans="1:8" ht="15.6" x14ac:dyDescent="0.3">
      <c r="A199" s="118" t="s">
        <v>72</v>
      </c>
      <c r="B199" s="119"/>
      <c r="C199" s="120"/>
      <c r="D199" s="9">
        <v>8</v>
      </c>
      <c r="E199" s="10">
        <f>100*180</f>
        <v>18000</v>
      </c>
      <c r="F199" s="25" t="s">
        <v>73</v>
      </c>
      <c r="G199" s="21" t="s">
        <v>50</v>
      </c>
      <c r="H199" s="13">
        <f>D199*100*180</f>
        <v>144000</v>
      </c>
    </row>
    <row r="200" spans="1:8" ht="46.8" x14ac:dyDescent="0.3">
      <c r="A200" s="121" t="s">
        <v>74</v>
      </c>
      <c r="B200" s="122"/>
      <c r="C200" s="123"/>
      <c r="D200" s="15" t="s">
        <v>27</v>
      </c>
      <c r="E200" s="16" t="s">
        <v>19</v>
      </c>
      <c r="F200" s="30" t="s">
        <v>20</v>
      </c>
      <c r="G200" s="17" t="s">
        <v>21</v>
      </c>
      <c r="H200" s="15" t="s">
        <v>22</v>
      </c>
    </row>
    <row r="201" spans="1:8" x14ac:dyDescent="0.3">
      <c r="A201" s="127" t="s">
        <v>178</v>
      </c>
      <c r="B201" s="128"/>
      <c r="C201" s="129"/>
      <c r="D201" s="45">
        <v>726.2</v>
      </c>
      <c r="E201" s="34" t="s">
        <v>179</v>
      </c>
      <c r="F201" s="46" t="s">
        <v>200</v>
      </c>
      <c r="G201" s="42" t="s">
        <v>106</v>
      </c>
      <c r="H201" s="41">
        <v>95858.4</v>
      </c>
    </row>
    <row r="202" spans="1:8" x14ac:dyDescent="0.3">
      <c r="A202" s="127" t="s">
        <v>180</v>
      </c>
      <c r="B202" s="128"/>
      <c r="C202" s="129"/>
      <c r="D202" s="45">
        <v>724.12</v>
      </c>
      <c r="E202" s="34" t="s">
        <v>181</v>
      </c>
      <c r="F202" s="46" t="s">
        <v>201</v>
      </c>
      <c r="G202" s="42" t="s">
        <v>106</v>
      </c>
      <c r="H202" s="41">
        <v>173788.79999999999</v>
      </c>
    </row>
    <row r="203" spans="1:8" x14ac:dyDescent="0.3">
      <c r="A203" s="67"/>
      <c r="B203" s="68"/>
      <c r="C203" s="69"/>
      <c r="D203" s="45"/>
      <c r="E203" s="34"/>
      <c r="F203" s="46"/>
      <c r="G203" s="39"/>
      <c r="H203" s="41"/>
    </row>
    <row r="204" spans="1:8" x14ac:dyDescent="0.3">
      <c r="A204" s="67"/>
      <c r="B204" s="68"/>
      <c r="C204" s="69"/>
      <c r="D204" s="45"/>
      <c r="E204" s="34"/>
      <c r="F204" s="46"/>
      <c r="G204" s="39"/>
      <c r="H204" s="41"/>
    </row>
    <row r="205" spans="1:8" x14ac:dyDescent="0.3">
      <c r="A205" s="111"/>
      <c r="B205" s="112"/>
      <c r="C205" s="113"/>
      <c r="D205" s="47"/>
      <c r="E205" s="34"/>
      <c r="F205" s="46"/>
      <c r="G205" s="39"/>
      <c r="H205" s="41"/>
    </row>
    <row r="206" spans="1:8" x14ac:dyDescent="0.3">
      <c r="A206" s="67"/>
      <c r="B206" s="68"/>
      <c r="C206" s="69"/>
      <c r="D206" s="32"/>
      <c r="E206" s="32"/>
      <c r="F206" s="18"/>
      <c r="G206" s="39"/>
      <c r="H206" s="41"/>
    </row>
    <row r="207" spans="1:8" x14ac:dyDescent="0.3">
      <c r="A207" s="67"/>
      <c r="B207" s="68"/>
      <c r="C207" s="69"/>
      <c r="D207" s="32"/>
      <c r="E207" s="32"/>
      <c r="F207" s="18"/>
      <c r="G207" s="39"/>
      <c r="H207" s="41"/>
    </row>
    <row r="208" spans="1:8" x14ac:dyDescent="0.3">
      <c r="A208" s="67"/>
      <c r="B208" s="68"/>
      <c r="C208" s="69"/>
      <c r="D208" s="32"/>
      <c r="E208" s="32"/>
      <c r="F208" s="18"/>
      <c r="G208" s="19"/>
      <c r="H208" s="41"/>
    </row>
    <row r="209" spans="1:13" ht="17.399999999999999" x14ac:dyDescent="0.3">
      <c r="A209" s="71" t="s">
        <v>75</v>
      </c>
      <c r="B209" s="71"/>
      <c r="C209" s="71"/>
      <c r="D209" s="71"/>
      <c r="E209" s="71"/>
      <c r="F209" s="71"/>
      <c r="G209" s="71"/>
      <c r="H209" s="44">
        <f>SUM(H201:H202)</f>
        <v>269647.19999999995</v>
      </c>
    </row>
    <row r="210" spans="1:13" x14ac:dyDescent="0.3">
      <c r="A210" s="163" t="s">
        <v>76</v>
      </c>
      <c r="B210" s="164"/>
      <c r="C210" s="164"/>
      <c r="D210" s="164"/>
      <c r="E210" s="164"/>
      <c r="F210" s="164"/>
      <c r="G210" s="164"/>
      <c r="H210" s="165"/>
    </row>
    <row r="211" spans="1:13" x14ac:dyDescent="0.3">
      <c r="A211" s="166"/>
      <c r="B211" s="167"/>
      <c r="C211" s="167"/>
      <c r="D211" s="167"/>
      <c r="E211" s="167"/>
      <c r="F211" s="167"/>
      <c r="G211" s="167"/>
      <c r="H211" s="168"/>
    </row>
    <row r="212" spans="1:13" x14ac:dyDescent="0.3">
      <c r="A212" s="166"/>
      <c r="B212" s="167"/>
      <c r="C212" s="167"/>
      <c r="D212" s="167"/>
      <c r="E212" s="167"/>
      <c r="F212" s="167"/>
      <c r="G212" s="167"/>
      <c r="H212" s="168"/>
    </row>
    <row r="213" spans="1:13" x14ac:dyDescent="0.3">
      <c r="A213" s="166"/>
      <c r="B213" s="167"/>
      <c r="C213" s="167"/>
      <c r="D213" s="167"/>
      <c r="E213" s="167"/>
      <c r="F213" s="167"/>
      <c r="G213" s="167"/>
      <c r="H213" s="168"/>
    </row>
    <row r="214" spans="1:13" x14ac:dyDescent="0.3">
      <c r="A214" s="166"/>
      <c r="B214" s="167"/>
      <c r="C214" s="167"/>
      <c r="D214" s="167"/>
      <c r="E214" s="167"/>
      <c r="F214" s="167"/>
      <c r="G214" s="167"/>
      <c r="H214" s="168"/>
    </row>
    <row r="215" spans="1:13" x14ac:dyDescent="0.3">
      <c r="A215" s="169"/>
      <c r="B215" s="170"/>
      <c r="C215" s="170"/>
      <c r="D215" s="170"/>
      <c r="E215" s="170"/>
      <c r="F215" s="170"/>
      <c r="G215" s="170"/>
      <c r="H215" s="171"/>
    </row>
    <row r="216" spans="1:13" ht="46.8" x14ac:dyDescent="0.3">
      <c r="A216" s="107" t="s">
        <v>17</v>
      </c>
      <c r="B216" s="108"/>
      <c r="C216" s="109"/>
      <c r="D216" s="6" t="s">
        <v>18</v>
      </c>
      <c r="E216" s="7" t="s">
        <v>19</v>
      </c>
      <c r="F216" s="31" t="s">
        <v>20</v>
      </c>
      <c r="G216" s="8" t="s">
        <v>21</v>
      </c>
      <c r="H216" s="6" t="s">
        <v>22</v>
      </c>
    </row>
    <row r="217" spans="1:13" ht="15.6" x14ac:dyDescent="0.3">
      <c r="A217" s="118" t="s">
        <v>77</v>
      </c>
      <c r="B217" s="119"/>
      <c r="C217" s="120"/>
      <c r="D217" s="9">
        <v>450</v>
      </c>
      <c r="E217" s="10">
        <f>12*6</f>
        <v>72</v>
      </c>
      <c r="F217" s="25" t="s">
        <v>78</v>
      </c>
      <c r="G217" s="21" t="s">
        <v>79</v>
      </c>
      <c r="H217" s="13">
        <f>D217*12*6</f>
        <v>32400</v>
      </c>
    </row>
    <row r="218" spans="1:13" ht="46.8" x14ac:dyDescent="0.3">
      <c r="A218" s="121" t="s">
        <v>74</v>
      </c>
      <c r="B218" s="122"/>
      <c r="C218" s="123"/>
      <c r="D218" s="15" t="s">
        <v>55</v>
      </c>
      <c r="E218" s="16" t="s">
        <v>19</v>
      </c>
      <c r="F218" s="30" t="s">
        <v>41</v>
      </c>
      <c r="G218" s="17" t="s">
        <v>42</v>
      </c>
      <c r="H218" s="15" t="s">
        <v>22</v>
      </c>
    </row>
    <row r="219" spans="1:13" x14ac:dyDescent="0.3">
      <c r="A219" s="187" t="s">
        <v>191</v>
      </c>
      <c r="B219" s="188"/>
      <c r="C219" s="189"/>
      <c r="D219" s="48" t="s">
        <v>192</v>
      </c>
      <c r="E219" s="38" t="s">
        <v>202</v>
      </c>
      <c r="F219" s="49" t="s">
        <v>203</v>
      </c>
      <c r="G219" s="42" t="s">
        <v>106</v>
      </c>
      <c r="H219" s="43">
        <v>414299.2</v>
      </c>
    </row>
    <row r="220" spans="1:13" x14ac:dyDescent="0.3">
      <c r="A220" s="187" t="s">
        <v>191</v>
      </c>
      <c r="B220" s="188"/>
      <c r="C220" s="189"/>
      <c r="D220" s="50" t="s">
        <v>193</v>
      </c>
      <c r="E220" s="38" t="s">
        <v>204</v>
      </c>
      <c r="F220" s="49" t="s">
        <v>205</v>
      </c>
      <c r="G220" s="42" t="s">
        <v>106</v>
      </c>
      <c r="H220" s="43">
        <v>246400</v>
      </c>
    </row>
    <row r="221" spans="1:13" x14ac:dyDescent="0.3">
      <c r="A221" s="187" t="s">
        <v>188</v>
      </c>
      <c r="B221" s="188"/>
      <c r="C221" s="189"/>
      <c r="D221" s="48">
        <v>105.25</v>
      </c>
      <c r="E221" s="38" t="s">
        <v>190</v>
      </c>
      <c r="F221" s="49" t="s">
        <v>189</v>
      </c>
      <c r="G221" s="42" t="s">
        <v>106</v>
      </c>
      <c r="H221" s="43">
        <v>738013</v>
      </c>
      <c r="I221" s="51"/>
      <c r="J221" s="51"/>
      <c r="K221" s="51"/>
      <c r="L221" s="51"/>
      <c r="M221" s="51"/>
    </row>
    <row r="222" spans="1:13" x14ac:dyDescent="0.3">
      <c r="A222" s="187" t="s">
        <v>185</v>
      </c>
      <c r="B222" s="188"/>
      <c r="C222" s="189"/>
      <c r="D222" s="48">
        <v>174.35</v>
      </c>
      <c r="E222" s="38" t="s">
        <v>187</v>
      </c>
      <c r="F222" s="49" t="s">
        <v>186</v>
      </c>
      <c r="G222" s="19" t="s">
        <v>106</v>
      </c>
      <c r="H222" s="43">
        <v>131111.20000000001</v>
      </c>
    </row>
    <row r="223" spans="1:13" x14ac:dyDescent="0.3">
      <c r="A223" s="67"/>
      <c r="B223" s="68"/>
      <c r="C223" s="69"/>
      <c r="D223" s="32"/>
      <c r="E223" s="32"/>
      <c r="F223" s="18"/>
      <c r="G223" s="19"/>
      <c r="H223" s="19"/>
    </row>
    <row r="224" spans="1:13" x14ac:dyDescent="0.3">
      <c r="A224" s="67"/>
      <c r="B224" s="68"/>
      <c r="C224" s="69"/>
      <c r="D224" s="32"/>
      <c r="E224" s="32"/>
      <c r="F224" s="18"/>
      <c r="G224" s="19"/>
      <c r="H224" s="19"/>
    </row>
    <row r="225" spans="1:13" x14ac:dyDescent="0.3">
      <c r="A225" s="67"/>
      <c r="B225" s="68"/>
      <c r="C225" s="69"/>
      <c r="D225" s="32"/>
      <c r="E225" s="32"/>
      <c r="F225" s="18"/>
      <c r="G225" s="19"/>
      <c r="H225" s="19"/>
    </row>
    <row r="226" spans="1:13" x14ac:dyDescent="0.3">
      <c r="A226" s="67"/>
      <c r="B226" s="68"/>
      <c r="C226" s="69"/>
      <c r="D226" s="32"/>
      <c r="E226" s="32"/>
      <c r="F226" s="18"/>
      <c r="G226" s="19"/>
      <c r="H226" s="19"/>
    </row>
    <row r="227" spans="1:13" x14ac:dyDescent="0.3">
      <c r="A227" s="67"/>
      <c r="B227" s="68"/>
      <c r="C227" s="69"/>
      <c r="D227" s="32"/>
      <c r="E227" s="32"/>
      <c r="F227" s="18"/>
      <c r="G227" s="19"/>
      <c r="H227" s="19"/>
    </row>
    <row r="228" spans="1:13" x14ac:dyDescent="0.3">
      <c r="A228" s="67"/>
      <c r="B228" s="68"/>
      <c r="C228" s="69"/>
      <c r="D228" s="32"/>
      <c r="E228" s="32"/>
      <c r="F228" s="18"/>
      <c r="G228" s="19"/>
      <c r="H228" s="19"/>
    </row>
    <row r="229" spans="1:13" ht="17.399999999999999" x14ac:dyDescent="0.3">
      <c r="A229" s="71" t="s">
        <v>80</v>
      </c>
      <c r="B229" s="71"/>
      <c r="C229" s="71"/>
      <c r="D229" s="71"/>
      <c r="E229" s="71"/>
      <c r="F229" s="71"/>
      <c r="G229" s="71"/>
      <c r="H229" s="44">
        <f>SUM(H219:H222)</f>
        <v>1529823.4</v>
      </c>
    </row>
    <row r="230" spans="1:13" x14ac:dyDescent="0.3">
      <c r="A230" s="163" t="s">
        <v>81</v>
      </c>
      <c r="B230" s="164"/>
      <c r="C230" s="164"/>
      <c r="D230" s="164"/>
      <c r="E230" s="164"/>
      <c r="F230" s="164"/>
      <c r="G230" s="164"/>
      <c r="H230" s="165"/>
    </row>
    <row r="231" spans="1:13" x14ac:dyDescent="0.3">
      <c r="A231" s="166"/>
      <c r="B231" s="167"/>
      <c r="C231" s="167"/>
      <c r="D231" s="167"/>
      <c r="E231" s="167"/>
      <c r="F231" s="167"/>
      <c r="G231" s="167"/>
      <c r="H231" s="168"/>
    </row>
    <row r="232" spans="1:13" x14ac:dyDescent="0.3">
      <c r="A232" s="166"/>
      <c r="B232" s="167"/>
      <c r="C232" s="167"/>
      <c r="D232" s="167"/>
      <c r="E232" s="167"/>
      <c r="F232" s="167"/>
      <c r="G232" s="167"/>
      <c r="H232" s="168"/>
    </row>
    <row r="233" spans="1:13" x14ac:dyDescent="0.3">
      <c r="A233" s="166"/>
      <c r="B233" s="167"/>
      <c r="C233" s="167"/>
      <c r="D233" s="167"/>
      <c r="E233" s="167"/>
      <c r="F233" s="167"/>
      <c r="G233" s="167"/>
      <c r="H233" s="168"/>
    </row>
    <row r="234" spans="1:13" x14ac:dyDescent="0.3">
      <c r="A234" s="169"/>
      <c r="B234" s="170"/>
      <c r="C234" s="170"/>
      <c r="D234" s="170"/>
      <c r="E234" s="170"/>
      <c r="F234" s="170"/>
      <c r="G234" s="170"/>
      <c r="H234" s="171"/>
    </row>
    <row r="235" spans="1:13" ht="46.8" x14ac:dyDescent="0.3">
      <c r="A235" s="107" t="s">
        <v>17</v>
      </c>
      <c r="B235" s="108"/>
      <c r="C235" s="109"/>
      <c r="D235" s="6" t="s">
        <v>18</v>
      </c>
      <c r="E235" s="7" t="s">
        <v>19</v>
      </c>
      <c r="F235" s="31" t="s">
        <v>20</v>
      </c>
      <c r="G235" s="8" t="s">
        <v>21</v>
      </c>
      <c r="H235" s="6" t="s">
        <v>22</v>
      </c>
    </row>
    <row r="236" spans="1:13" ht="15.6" x14ac:dyDescent="0.3">
      <c r="A236" s="118" t="s">
        <v>82</v>
      </c>
      <c r="B236" s="119"/>
      <c r="C236" s="120"/>
      <c r="D236" s="9">
        <v>10</v>
      </c>
      <c r="E236" s="10">
        <f>120*6</f>
        <v>720</v>
      </c>
      <c r="F236" s="25" t="s">
        <v>83</v>
      </c>
      <c r="G236" s="21" t="s">
        <v>79</v>
      </c>
      <c r="H236" s="13">
        <f>D236*120*6</f>
        <v>7200</v>
      </c>
    </row>
    <row r="237" spans="1:13" ht="46.8" x14ac:dyDescent="0.3">
      <c r="A237" s="121" t="s">
        <v>84</v>
      </c>
      <c r="B237" s="122"/>
      <c r="C237" s="123"/>
      <c r="D237" s="15" t="s">
        <v>55</v>
      </c>
      <c r="E237" s="16" t="s">
        <v>19</v>
      </c>
      <c r="F237" s="30" t="s">
        <v>41</v>
      </c>
      <c r="G237" s="17" t="s">
        <v>42</v>
      </c>
      <c r="H237" s="15" t="s">
        <v>22</v>
      </c>
    </row>
    <row r="238" spans="1:13" x14ac:dyDescent="0.3">
      <c r="A238" s="187" t="s">
        <v>182</v>
      </c>
      <c r="B238" s="188"/>
      <c r="C238" s="189"/>
      <c r="D238" s="48">
        <v>1042.17</v>
      </c>
      <c r="E238" s="38" t="s">
        <v>184</v>
      </c>
      <c r="F238" s="49" t="s">
        <v>183</v>
      </c>
      <c r="G238" s="42" t="s">
        <v>106</v>
      </c>
      <c r="H238" s="43">
        <v>175084.56</v>
      </c>
      <c r="I238" s="51"/>
      <c r="J238" s="51"/>
      <c r="K238" s="51"/>
      <c r="L238" s="51"/>
      <c r="M238" s="51"/>
    </row>
    <row r="239" spans="1:13" x14ac:dyDescent="0.3">
      <c r="A239" s="187" t="s">
        <v>185</v>
      </c>
      <c r="B239" s="188"/>
      <c r="C239" s="189"/>
      <c r="D239" s="48">
        <v>174.35</v>
      </c>
      <c r="E239" s="38" t="s">
        <v>187</v>
      </c>
      <c r="F239" s="49" t="s">
        <v>186</v>
      </c>
      <c r="G239" s="42" t="s">
        <v>106</v>
      </c>
      <c r="H239" s="43">
        <v>131111.20000000001</v>
      </c>
      <c r="I239" s="51"/>
      <c r="J239" s="51"/>
      <c r="K239" s="51"/>
      <c r="L239" s="51"/>
      <c r="M239" s="51"/>
    </row>
    <row r="240" spans="1:13" x14ac:dyDescent="0.3">
      <c r="A240" s="67"/>
      <c r="B240" s="68"/>
      <c r="C240" s="69"/>
      <c r="D240" s="32"/>
      <c r="E240" s="32"/>
      <c r="F240" s="18"/>
      <c r="G240" s="19"/>
      <c r="H240" s="19"/>
    </row>
    <row r="241" spans="1:8" ht="25.95" customHeight="1" x14ac:dyDescent="0.3">
      <c r="A241" s="67"/>
      <c r="B241" s="68"/>
      <c r="C241" s="69"/>
      <c r="D241" s="32"/>
      <c r="E241" s="32"/>
      <c r="F241" s="18"/>
      <c r="G241" s="19"/>
      <c r="H241" s="19"/>
    </row>
    <row r="242" spans="1:8" ht="15.6" customHeight="1" x14ac:dyDescent="0.3">
      <c r="A242" s="67"/>
      <c r="B242" s="68"/>
      <c r="C242" s="69"/>
      <c r="D242" s="32"/>
      <c r="E242" s="32"/>
      <c r="F242" s="18"/>
      <c r="G242" s="19"/>
      <c r="H242" s="19"/>
    </row>
    <row r="243" spans="1:8" ht="15.6" customHeight="1" x14ac:dyDescent="0.3">
      <c r="A243" s="67"/>
      <c r="B243" s="68"/>
      <c r="C243" s="69"/>
      <c r="D243" s="32"/>
      <c r="E243" s="32"/>
      <c r="F243" s="18"/>
      <c r="G243" s="19"/>
      <c r="H243" s="19"/>
    </row>
    <row r="244" spans="1:8" x14ac:dyDescent="0.3">
      <c r="A244" s="67"/>
      <c r="B244" s="68"/>
      <c r="C244" s="69"/>
      <c r="D244" s="32"/>
      <c r="E244" s="32"/>
      <c r="F244" s="18"/>
      <c r="G244" s="19"/>
      <c r="H244" s="19"/>
    </row>
    <row r="245" spans="1:8" x14ac:dyDescent="0.3">
      <c r="A245" s="67"/>
      <c r="B245" s="68"/>
      <c r="C245" s="69"/>
      <c r="D245" s="32"/>
      <c r="E245" s="32"/>
      <c r="F245" s="18"/>
      <c r="G245" s="19"/>
      <c r="H245" s="19"/>
    </row>
    <row r="246" spans="1:8" x14ac:dyDescent="0.3">
      <c r="A246" s="67"/>
      <c r="B246" s="68"/>
      <c r="C246" s="69"/>
      <c r="D246" s="32"/>
      <c r="E246" s="32"/>
      <c r="F246" s="18"/>
      <c r="G246" s="19"/>
      <c r="H246" s="19"/>
    </row>
    <row r="247" spans="1:8" ht="21" x14ac:dyDescent="0.3">
      <c r="A247" s="89" t="s">
        <v>85</v>
      </c>
      <c r="B247" s="89"/>
      <c r="C247" s="89"/>
      <c r="D247" s="89"/>
      <c r="E247" s="89"/>
      <c r="F247" s="89"/>
      <c r="G247" s="89"/>
      <c r="H247" s="44">
        <f>SUM(H238:H239)</f>
        <v>306195.76</v>
      </c>
    </row>
    <row r="248" spans="1:8" x14ac:dyDescent="0.3">
      <c r="A248" s="172" t="s">
        <v>86</v>
      </c>
      <c r="B248" s="172"/>
      <c r="C248" s="172"/>
      <c r="D248" s="172"/>
      <c r="E248" s="172"/>
      <c r="F248" s="172"/>
      <c r="G248" s="172"/>
      <c r="H248" s="172"/>
    </row>
    <row r="249" spans="1:8" x14ac:dyDescent="0.3">
      <c r="A249" s="173"/>
      <c r="B249" s="173"/>
      <c r="C249" s="173"/>
      <c r="D249" s="173"/>
      <c r="E249" s="173"/>
      <c r="F249" s="173"/>
      <c r="G249" s="173"/>
      <c r="H249" s="173"/>
    </row>
    <row r="250" spans="1:8" x14ac:dyDescent="0.3">
      <c r="A250" s="173"/>
      <c r="B250" s="173"/>
      <c r="C250" s="173"/>
      <c r="D250" s="173"/>
      <c r="E250" s="173"/>
      <c r="F250" s="173"/>
      <c r="G250" s="173"/>
      <c r="H250" s="173"/>
    </row>
    <row r="251" spans="1:8" x14ac:dyDescent="0.3">
      <c r="A251" s="173"/>
      <c r="B251" s="173"/>
      <c r="C251" s="173"/>
      <c r="D251" s="173"/>
      <c r="E251" s="173"/>
      <c r="F251" s="173"/>
      <c r="G251" s="173"/>
      <c r="H251" s="173"/>
    </row>
    <row r="252" spans="1:8" x14ac:dyDescent="0.3">
      <c r="A252" s="173"/>
      <c r="B252" s="173"/>
      <c r="C252" s="173"/>
      <c r="D252" s="173"/>
      <c r="E252" s="173"/>
      <c r="F252" s="173"/>
      <c r="G252" s="173"/>
      <c r="H252" s="173"/>
    </row>
    <row r="253" spans="1:8" x14ac:dyDescent="0.3">
      <c r="A253" s="173"/>
      <c r="B253" s="173"/>
      <c r="C253" s="173"/>
      <c r="D253" s="173"/>
      <c r="E253" s="173"/>
      <c r="F253" s="173"/>
      <c r="G253" s="173"/>
      <c r="H253" s="173"/>
    </row>
    <row r="254" spans="1:8" x14ac:dyDescent="0.3">
      <c r="A254" s="173"/>
      <c r="B254" s="173"/>
      <c r="C254" s="173"/>
      <c r="D254" s="173"/>
      <c r="E254" s="173"/>
      <c r="F254" s="173"/>
      <c r="G254" s="173"/>
      <c r="H254" s="173"/>
    </row>
    <row r="255" spans="1:8" ht="15.6" customHeight="1" x14ac:dyDescent="0.3">
      <c r="A255" s="173"/>
      <c r="B255" s="173"/>
      <c r="C255" s="173"/>
      <c r="D255" s="173"/>
      <c r="E255" s="173"/>
      <c r="F255" s="173"/>
      <c r="G255" s="173"/>
      <c r="H255" s="173"/>
    </row>
    <row r="256" spans="1:8" x14ac:dyDescent="0.3">
      <c r="A256" s="173"/>
      <c r="B256" s="173"/>
      <c r="C256" s="173"/>
      <c r="D256" s="173"/>
      <c r="E256" s="173"/>
      <c r="F256" s="173"/>
      <c r="G256" s="173"/>
      <c r="H256" s="173"/>
    </row>
    <row r="257" spans="1:8" x14ac:dyDescent="0.3">
      <c r="A257" s="173"/>
      <c r="B257" s="173"/>
      <c r="C257" s="173"/>
      <c r="D257" s="173"/>
      <c r="E257" s="173"/>
      <c r="F257" s="173"/>
      <c r="G257" s="173"/>
      <c r="H257" s="173"/>
    </row>
    <row r="258" spans="1:8" x14ac:dyDescent="0.3">
      <c r="A258" s="173"/>
      <c r="B258" s="173"/>
      <c r="C258" s="173"/>
      <c r="D258" s="173"/>
      <c r="E258" s="173"/>
      <c r="F258" s="173"/>
      <c r="G258" s="173"/>
      <c r="H258" s="173"/>
    </row>
    <row r="259" spans="1:8" x14ac:dyDescent="0.3">
      <c r="A259" s="173"/>
      <c r="B259" s="173"/>
      <c r="C259" s="173"/>
      <c r="D259" s="173"/>
      <c r="E259" s="173"/>
      <c r="F259" s="173"/>
      <c r="G259" s="173"/>
      <c r="H259" s="173"/>
    </row>
    <row r="260" spans="1:8" x14ac:dyDescent="0.3">
      <c r="A260" s="173"/>
      <c r="B260" s="173"/>
      <c r="C260" s="173"/>
      <c r="D260" s="173"/>
      <c r="E260" s="173"/>
      <c r="F260" s="173"/>
      <c r="G260" s="173"/>
      <c r="H260" s="173"/>
    </row>
    <row r="261" spans="1:8" x14ac:dyDescent="0.3">
      <c r="A261" s="173"/>
      <c r="B261" s="173"/>
      <c r="C261" s="173"/>
      <c r="D261" s="173"/>
      <c r="E261" s="173"/>
      <c r="F261" s="173"/>
      <c r="G261" s="173"/>
      <c r="H261" s="173"/>
    </row>
    <row r="262" spans="1:8" x14ac:dyDescent="0.3">
      <c r="A262" s="173"/>
      <c r="B262" s="173"/>
      <c r="C262" s="173"/>
      <c r="D262" s="173"/>
      <c r="E262" s="173"/>
      <c r="F262" s="173"/>
      <c r="G262" s="173"/>
      <c r="H262" s="173"/>
    </row>
    <row r="263" spans="1:8" x14ac:dyDescent="0.3">
      <c r="A263" s="173"/>
      <c r="B263" s="173"/>
      <c r="C263" s="173"/>
      <c r="D263" s="173"/>
      <c r="E263" s="173"/>
      <c r="F263" s="173"/>
      <c r="G263" s="173"/>
      <c r="H263" s="173"/>
    </row>
    <row r="264" spans="1:8" x14ac:dyDescent="0.3">
      <c r="A264" s="173"/>
      <c r="B264" s="173"/>
      <c r="C264" s="173"/>
      <c r="D264" s="173"/>
      <c r="E264" s="173"/>
      <c r="F264" s="173"/>
      <c r="G264" s="173"/>
      <c r="H264" s="173"/>
    </row>
    <row r="265" spans="1:8" x14ac:dyDescent="0.3">
      <c r="A265" s="173"/>
      <c r="B265" s="173"/>
      <c r="C265" s="173"/>
      <c r="D265" s="173"/>
      <c r="E265" s="173"/>
      <c r="F265" s="173"/>
      <c r="G265" s="173"/>
      <c r="H265" s="173"/>
    </row>
    <row r="266" spans="1:8" x14ac:dyDescent="0.3">
      <c r="A266" s="173"/>
      <c r="B266" s="173"/>
      <c r="C266" s="173"/>
      <c r="D266" s="173"/>
      <c r="E266" s="173"/>
      <c r="F266" s="173"/>
      <c r="G266" s="173"/>
      <c r="H266" s="173"/>
    </row>
    <row r="267" spans="1:8" x14ac:dyDescent="0.3">
      <c r="A267" s="173"/>
      <c r="B267" s="173"/>
      <c r="C267" s="173"/>
      <c r="D267" s="173"/>
      <c r="E267" s="173"/>
      <c r="F267" s="173"/>
      <c r="G267" s="173"/>
      <c r="H267" s="173"/>
    </row>
    <row r="268" spans="1:8" x14ac:dyDescent="0.3">
      <c r="A268" s="173"/>
      <c r="B268" s="173"/>
      <c r="C268" s="173"/>
      <c r="D268" s="173"/>
      <c r="E268" s="173"/>
      <c r="F268" s="173"/>
      <c r="G268" s="173"/>
      <c r="H268" s="173"/>
    </row>
    <row r="269" spans="1:8" ht="15.6" customHeight="1" x14ac:dyDescent="0.3">
      <c r="A269" s="173"/>
      <c r="B269" s="173"/>
      <c r="C269" s="173"/>
      <c r="D269" s="173"/>
      <c r="E269" s="173"/>
      <c r="F269" s="173"/>
      <c r="G269" s="173"/>
      <c r="H269" s="173"/>
    </row>
    <row r="270" spans="1:8" x14ac:dyDescent="0.3">
      <c r="A270" s="173"/>
      <c r="B270" s="173"/>
      <c r="C270" s="173"/>
      <c r="D270" s="173"/>
      <c r="E270" s="173"/>
      <c r="F270" s="173"/>
      <c r="G270" s="173"/>
      <c r="H270" s="173"/>
    </row>
    <row r="271" spans="1:8" x14ac:dyDescent="0.3">
      <c r="A271" s="104"/>
      <c r="B271" s="104"/>
      <c r="C271" s="104"/>
      <c r="D271" s="104"/>
      <c r="E271" s="104"/>
      <c r="F271" s="104"/>
      <c r="G271" s="104"/>
      <c r="H271" s="104"/>
    </row>
    <row r="272" spans="1:8" x14ac:dyDescent="0.3">
      <c r="A272" s="105" t="s">
        <v>3</v>
      </c>
      <c r="B272" s="105"/>
      <c r="C272" s="105"/>
      <c r="D272" s="105"/>
      <c r="E272" s="105"/>
      <c r="F272" s="105"/>
      <c r="G272" s="105"/>
      <c r="H272" s="105"/>
    </row>
    <row r="273" spans="1:8" x14ac:dyDescent="0.3">
      <c r="A273" s="105"/>
      <c r="B273" s="105"/>
      <c r="C273" s="105"/>
      <c r="D273" s="105"/>
      <c r="E273" s="105"/>
      <c r="F273" s="105"/>
      <c r="G273" s="105"/>
      <c r="H273" s="105"/>
    </row>
    <row r="274" spans="1:8" ht="20.399999999999999" x14ac:dyDescent="0.3">
      <c r="A274" s="70" t="s">
        <v>87</v>
      </c>
      <c r="B274" s="70"/>
      <c r="C274" s="70"/>
      <c r="D274" s="70"/>
      <c r="E274" s="70"/>
      <c r="F274" s="70"/>
      <c r="G274" s="70"/>
      <c r="H274" s="70"/>
    </row>
    <row r="275" spans="1:8" x14ac:dyDescent="0.3">
      <c r="A275" s="96" t="s">
        <v>88</v>
      </c>
      <c r="B275" s="96"/>
      <c r="C275" s="96"/>
      <c r="D275" s="96"/>
      <c r="E275" s="96"/>
      <c r="F275" s="96"/>
      <c r="G275" s="96"/>
      <c r="H275" s="96"/>
    </row>
    <row r="276" spans="1:8" x14ac:dyDescent="0.3">
      <c r="A276" s="96"/>
      <c r="B276" s="96"/>
      <c r="C276" s="96"/>
      <c r="D276" s="96"/>
      <c r="E276" s="96"/>
      <c r="F276" s="96"/>
      <c r="G276" s="96"/>
      <c r="H276" s="96"/>
    </row>
    <row r="277" spans="1:8" x14ac:dyDescent="0.3">
      <c r="A277" s="99"/>
      <c r="B277" s="99"/>
      <c r="C277" s="99"/>
      <c r="D277" s="99"/>
      <c r="E277" s="99"/>
      <c r="F277" s="99"/>
      <c r="G277" s="99"/>
      <c r="H277" s="99"/>
    </row>
    <row r="278" spans="1:8" ht="168" customHeight="1" x14ac:dyDescent="0.3">
      <c r="A278" s="101" t="s">
        <v>251</v>
      </c>
      <c r="B278" s="102"/>
      <c r="C278" s="102"/>
      <c r="D278" s="102"/>
      <c r="E278" s="102"/>
      <c r="F278" s="102"/>
      <c r="G278" s="102"/>
      <c r="H278" s="103"/>
    </row>
    <row r="279" spans="1:8" ht="17.399999999999999" x14ac:dyDescent="0.3">
      <c r="A279" s="71" t="s">
        <v>89</v>
      </c>
      <c r="B279" s="71"/>
      <c r="C279" s="71"/>
      <c r="D279" s="71"/>
      <c r="E279" s="71"/>
      <c r="F279" s="71"/>
      <c r="G279" s="90">
        <f>SUM(H285,H301,H333,H349,H365,)</f>
        <v>94713.600000000006</v>
      </c>
      <c r="H279" s="91"/>
    </row>
    <row r="280" spans="1:8" x14ac:dyDescent="0.3">
      <c r="A280" s="72" t="s">
        <v>90</v>
      </c>
      <c r="B280" s="72"/>
      <c r="C280" s="72"/>
      <c r="D280" s="72"/>
      <c r="E280" s="72"/>
      <c r="F280" s="72"/>
      <c r="G280" s="72"/>
      <c r="H280" s="72"/>
    </row>
    <row r="281" spans="1:8" x14ac:dyDescent="0.3">
      <c r="A281" s="72"/>
      <c r="B281" s="72"/>
      <c r="C281" s="72"/>
      <c r="D281" s="72"/>
      <c r="E281" s="72"/>
      <c r="F281" s="72"/>
      <c r="G281" s="72"/>
      <c r="H281" s="72"/>
    </row>
    <row r="282" spans="1:8" ht="46.8" x14ac:dyDescent="0.3">
      <c r="A282" s="107" t="s">
        <v>17</v>
      </c>
      <c r="B282" s="108"/>
      <c r="C282" s="109"/>
      <c r="D282" s="6" t="s">
        <v>18</v>
      </c>
      <c r="E282" s="7" t="s">
        <v>19</v>
      </c>
      <c r="F282" s="31" t="s">
        <v>20</v>
      </c>
      <c r="G282" s="8" t="s">
        <v>21</v>
      </c>
      <c r="H282" s="6" t="s">
        <v>22</v>
      </c>
    </row>
    <row r="283" spans="1:8" ht="15.6" x14ac:dyDescent="0.3">
      <c r="A283" s="118" t="s">
        <v>91</v>
      </c>
      <c r="B283" s="119"/>
      <c r="C283" s="120"/>
      <c r="D283" s="9">
        <v>7.95</v>
      </c>
      <c r="E283" s="10">
        <f>40*26</f>
        <v>1040</v>
      </c>
      <c r="F283" s="11" t="s">
        <v>92</v>
      </c>
      <c r="G283" s="12" t="s">
        <v>25</v>
      </c>
      <c r="H283" s="13">
        <f>D283*40*26</f>
        <v>8268</v>
      </c>
    </row>
    <row r="284" spans="1:8" ht="46.8" x14ac:dyDescent="0.3">
      <c r="A284" s="73" t="s">
        <v>74</v>
      </c>
      <c r="B284" s="74"/>
      <c r="C284" s="75"/>
      <c r="D284" s="15" t="s">
        <v>27</v>
      </c>
      <c r="E284" s="16" t="s">
        <v>19</v>
      </c>
      <c r="F284" s="30" t="s">
        <v>20</v>
      </c>
      <c r="G284" s="26" t="s">
        <v>21</v>
      </c>
      <c r="H284" s="27" t="s">
        <v>22</v>
      </c>
    </row>
    <row r="285" spans="1:8" x14ac:dyDescent="0.3">
      <c r="A285" s="127" t="s">
        <v>250</v>
      </c>
      <c r="B285" s="128"/>
      <c r="C285" s="129"/>
      <c r="D285" s="45">
        <v>3</v>
      </c>
      <c r="E285" s="35" t="s">
        <v>246</v>
      </c>
      <c r="F285" s="46" t="s">
        <v>109</v>
      </c>
      <c r="G285" s="19" t="s">
        <v>216</v>
      </c>
      <c r="H285" s="58">
        <v>15000</v>
      </c>
    </row>
    <row r="286" spans="1:8" x14ac:dyDescent="0.3">
      <c r="A286" s="67"/>
      <c r="B286" s="68"/>
      <c r="C286" s="69"/>
      <c r="D286" s="32"/>
      <c r="E286" s="32"/>
      <c r="F286" s="18"/>
      <c r="G286" s="19"/>
      <c r="H286" s="19"/>
    </row>
    <row r="287" spans="1:8" x14ac:dyDescent="0.3">
      <c r="A287" s="67"/>
      <c r="B287" s="68"/>
      <c r="C287" s="69"/>
      <c r="D287" s="32"/>
      <c r="E287" s="32"/>
      <c r="F287" s="18"/>
      <c r="G287" s="19"/>
      <c r="H287" s="19"/>
    </row>
    <row r="288" spans="1:8" x14ac:dyDescent="0.3">
      <c r="A288" s="67"/>
      <c r="B288" s="68"/>
      <c r="C288" s="69"/>
      <c r="D288" s="32"/>
      <c r="E288" s="32"/>
      <c r="F288" s="18"/>
      <c r="G288" s="19"/>
      <c r="H288" s="19"/>
    </row>
    <row r="289" spans="1:8" x14ac:dyDescent="0.3">
      <c r="A289" s="67"/>
      <c r="B289" s="68"/>
      <c r="C289" s="69"/>
      <c r="D289" s="32"/>
      <c r="E289" s="32"/>
      <c r="F289" s="18"/>
      <c r="G289" s="19"/>
      <c r="H289" s="19"/>
    </row>
    <row r="290" spans="1:8" x14ac:dyDescent="0.3">
      <c r="A290" s="67"/>
      <c r="B290" s="68"/>
      <c r="C290" s="69"/>
      <c r="D290" s="32"/>
      <c r="E290" s="32"/>
      <c r="F290" s="18"/>
      <c r="G290" s="19"/>
      <c r="H290" s="19"/>
    </row>
    <row r="291" spans="1:8" x14ac:dyDescent="0.3">
      <c r="A291" s="67"/>
      <c r="B291" s="68"/>
      <c r="C291" s="69"/>
      <c r="D291" s="32"/>
      <c r="E291" s="32"/>
      <c r="F291" s="18"/>
      <c r="G291" s="19"/>
      <c r="H291" s="19"/>
    </row>
    <row r="292" spans="1:8" x14ac:dyDescent="0.3">
      <c r="A292" s="67"/>
      <c r="B292" s="68"/>
      <c r="C292" s="69"/>
      <c r="D292" s="32"/>
      <c r="E292" s="32"/>
      <c r="F292" s="18"/>
      <c r="G292" s="19"/>
      <c r="H292" s="19"/>
    </row>
    <row r="293" spans="1:8" x14ac:dyDescent="0.3">
      <c r="A293" s="67"/>
      <c r="B293" s="68"/>
      <c r="C293" s="69"/>
      <c r="D293" s="32"/>
      <c r="E293" s="32"/>
      <c r="F293" s="18"/>
      <c r="G293" s="19"/>
      <c r="H293" s="19"/>
    </row>
    <row r="294" spans="1:8" x14ac:dyDescent="0.3">
      <c r="A294" s="67"/>
      <c r="B294" s="68"/>
      <c r="C294" s="69"/>
      <c r="D294" s="32"/>
      <c r="E294" s="32"/>
      <c r="F294" s="18"/>
      <c r="G294" s="19"/>
      <c r="H294" s="19"/>
    </row>
    <row r="295" spans="1:8" ht="17.399999999999999" x14ac:dyDescent="0.3">
      <c r="A295" s="71" t="s">
        <v>93</v>
      </c>
      <c r="B295" s="71"/>
      <c r="C295" s="71"/>
      <c r="D295" s="71"/>
      <c r="E295" s="71"/>
      <c r="F295" s="71"/>
      <c r="G295" s="71"/>
      <c r="H295" s="58">
        <v>15000</v>
      </c>
    </row>
    <row r="296" spans="1:8" x14ac:dyDescent="0.3">
      <c r="A296" s="72" t="s">
        <v>94</v>
      </c>
      <c r="B296" s="72"/>
      <c r="C296" s="72"/>
      <c r="D296" s="72"/>
      <c r="E296" s="72"/>
      <c r="F296" s="72"/>
      <c r="G296" s="72"/>
      <c r="H296" s="72"/>
    </row>
    <row r="297" spans="1:8" x14ac:dyDescent="0.3">
      <c r="A297" s="72"/>
      <c r="B297" s="72"/>
      <c r="C297" s="72"/>
      <c r="D297" s="72"/>
      <c r="E297" s="72"/>
      <c r="F297" s="72"/>
      <c r="G297" s="72"/>
      <c r="H297" s="72"/>
    </row>
    <row r="298" spans="1:8" ht="46.8" x14ac:dyDescent="0.3">
      <c r="A298" s="107" t="s">
        <v>17</v>
      </c>
      <c r="B298" s="108"/>
      <c r="C298" s="109"/>
      <c r="D298" s="6" t="s">
        <v>18</v>
      </c>
      <c r="E298" s="7" t="s">
        <v>19</v>
      </c>
      <c r="F298" s="31" t="s">
        <v>20</v>
      </c>
      <c r="G298" s="8" t="s">
        <v>21</v>
      </c>
      <c r="H298" s="6" t="s">
        <v>22</v>
      </c>
    </row>
    <row r="299" spans="1:8" ht="15.6" x14ac:dyDescent="0.3">
      <c r="A299" s="118" t="s">
        <v>95</v>
      </c>
      <c r="B299" s="119"/>
      <c r="C299" s="120"/>
      <c r="D299" s="9">
        <v>60</v>
      </c>
      <c r="E299" s="10">
        <f>20*26</f>
        <v>520</v>
      </c>
      <c r="F299" s="11" t="s">
        <v>96</v>
      </c>
      <c r="G299" s="12" t="s">
        <v>25</v>
      </c>
      <c r="H299" s="13">
        <f>D299*40*26</f>
        <v>62400</v>
      </c>
    </row>
    <row r="300" spans="1:8" ht="46.8" x14ac:dyDescent="0.3">
      <c r="A300" s="73" t="s">
        <v>74</v>
      </c>
      <c r="B300" s="74"/>
      <c r="C300" s="75"/>
      <c r="D300" s="15" t="s">
        <v>27</v>
      </c>
      <c r="E300" s="16" t="s">
        <v>19</v>
      </c>
      <c r="F300" s="30" t="s">
        <v>41</v>
      </c>
      <c r="G300" s="26" t="s">
        <v>42</v>
      </c>
      <c r="H300" s="15" t="s">
        <v>22</v>
      </c>
    </row>
    <row r="301" spans="1:8" x14ac:dyDescent="0.3">
      <c r="A301" s="127" t="s">
        <v>248</v>
      </c>
      <c r="B301" s="128"/>
      <c r="C301" s="129"/>
      <c r="D301" s="35" t="s">
        <v>249</v>
      </c>
      <c r="E301" s="60" t="s">
        <v>238</v>
      </c>
      <c r="F301" s="46" t="s">
        <v>38</v>
      </c>
      <c r="G301" s="19" t="s">
        <v>216</v>
      </c>
      <c r="H301" s="58">
        <v>41000</v>
      </c>
    </row>
    <row r="302" spans="1:8" x14ac:dyDescent="0.3">
      <c r="A302" s="67"/>
      <c r="B302" s="68"/>
      <c r="C302" s="69"/>
      <c r="D302" s="32"/>
      <c r="E302" s="32"/>
      <c r="F302" s="18"/>
      <c r="G302" s="19"/>
      <c r="H302" s="19"/>
    </row>
    <row r="303" spans="1:8" x14ac:dyDescent="0.3">
      <c r="A303" s="67"/>
      <c r="B303" s="68"/>
      <c r="C303" s="69"/>
      <c r="D303" s="32"/>
      <c r="E303" s="32"/>
      <c r="F303" s="18"/>
      <c r="G303" s="19"/>
      <c r="H303" s="19"/>
    </row>
    <row r="304" spans="1:8" x14ac:dyDescent="0.3">
      <c r="A304" s="67"/>
      <c r="B304" s="68"/>
      <c r="C304" s="69"/>
      <c r="D304" s="32"/>
      <c r="E304" s="32"/>
      <c r="F304" s="18"/>
      <c r="G304" s="19"/>
      <c r="H304" s="19"/>
    </row>
    <row r="305" spans="1:8" x14ac:dyDescent="0.3">
      <c r="A305" s="67"/>
      <c r="B305" s="68"/>
      <c r="C305" s="69"/>
      <c r="D305" s="32"/>
      <c r="E305" s="32"/>
      <c r="F305" s="18"/>
      <c r="G305" s="19"/>
      <c r="H305" s="19"/>
    </row>
    <row r="306" spans="1:8" x14ac:dyDescent="0.3">
      <c r="A306" s="67"/>
      <c r="B306" s="68"/>
      <c r="C306" s="69"/>
      <c r="D306" s="32"/>
      <c r="E306" s="32"/>
      <c r="F306" s="18"/>
      <c r="G306" s="19"/>
      <c r="H306" s="19"/>
    </row>
    <row r="307" spans="1:8" x14ac:dyDescent="0.3">
      <c r="A307" s="67"/>
      <c r="B307" s="68"/>
      <c r="C307" s="69"/>
      <c r="D307" s="32"/>
      <c r="E307" s="32"/>
      <c r="F307" s="18"/>
      <c r="G307" s="19"/>
      <c r="H307" s="19"/>
    </row>
    <row r="308" spans="1:8" x14ac:dyDescent="0.3">
      <c r="A308" s="67"/>
      <c r="B308" s="68"/>
      <c r="C308" s="69"/>
      <c r="D308" s="32"/>
      <c r="E308" s="32"/>
      <c r="F308" s="18"/>
      <c r="G308" s="19"/>
      <c r="H308" s="19"/>
    </row>
    <row r="309" spans="1:8" x14ac:dyDescent="0.3">
      <c r="A309" s="67"/>
      <c r="B309" s="68"/>
      <c r="C309" s="69"/>
      <c r="D309" s="32"/>
      <c r="E309" s="32"/>
      <c r="F309" s="18"/>
      <c r="G309" s="19"/>
      <c r="H309" s="19"/>
    </row>
    <row r="310" spans="1:8" x14ac:dyDescent="0.3">
      <c r="A310" s="67"/>
      <c r="B310" s="68"/>
      <c r="C310" s="69"/>
      <c r="D310" s="32"/>
      <c r="E310" s="32"/>
      <c r="F310" s="18"/>
      <c r="G310" s="19"/>
      <c r="H310" s="19"/>
    </row>
    <row r="311" spans="1:8" ht="17.399999999999999" x14ac:dyDescent="0.3">
      <c r="A311" s="71" t="s">
        <v>97</v>
      </c>
      <c r="B311" s="71"/>
      <c r="C311" s="71"/>
      <c r="D311" s="71"/>
      <c r="E311" s="71"/>
      <c r="F311" s="71"/>
      <c r="G311" s="71"/>
      <c r="H311" s="58">
        <v>41000</v>
      </c>
    </row>
    <row r="312" spans="1:8" x14ac:dyDescent="0.3">
      <c r="A312" s="72" t="s">
        <v>98</v>
      </c>
      <c r="B312" s="72"/>
      <c r="C312" s="72"/>
      <c r="D312" s="72"/>
      <c r="E312" s="72"/>
      <c r="F312" s="72"/>
      <c r="G312" s="72"/>
      <c r="H312" s="72"/>
    </row>
    <row r="313" spans="1:8" x14ac:dyDescent="0.3">
      <c r="A313" s="72"/>
      <c r="B313" s="72"/>
      <c r="C313" s="72"/>
      <c r="D313" s="72"/>
      <c r="E313" s="72"/>
      <c r="F313" s="72"/>
      <c r="G313" s="72"/>
      <c r="H313" s="72"/>
    </row>
    <row r="314" spans="1:8" ht="46.8" x14ac:dyDescent="0.3">
      <c r="A314" s="107" t="s">
        <v>17</v>
      </c>
      <c r="B314" s="108"/>
      <c r="C314" s="109"/>
      <c r="D314" s="6" t="s">
        <v>18</v>
      </c>
      <c r="E314" s="7" t="s">
        <v>19</v>
      </c>
      <c r="F314" s="31" t="s">
        <v>20</v>
      </c>
      <c r="G314" s="8" t="s">
        <v>21</v>
      </c>
      <c r="H314" s="6" t="s">
        <v>22</v>
      </c>
    </row>
    <row r="315" spans="1:8" ht="15.6" x14ac:dyDescent="0.3">
      <c r="A315" s="118" t="s">
        <v>99</v>
      </c>
      <c r="B315" s="119"/>
      <c r="C315" s="120"/>
      <c r="D315" s="9">
        <v>65</v>
      </c>
      <c r="E315" s="10">
        <f>10*13</f>
        <v>130</v>
      </c>
      <c r="F315" s="11" t="s">
        <v>100</v>
      </c>
      <c r="G315" s="12" t="s">
        <v>101</v>
      </c>
      <c r="H315" s="13">
        <f>D315*10*13</f>
        <v>8450</v>
      </c>
    </row>
    <row r="316" spans="1:8" ht="46.8" x14ac:dyDescent="0.3">
      <c r="A316" s="73" t="s">
        <v>74</v>
      </c>
      <c r="B316" s="74"/>
      <c r="C316" s="75"/>
      <c r="D316" s="15" t="s">
        <v>27</v>
      </c>
      <c r="E316" s="16" t="s">
        <v>19</v>
      </c>
      <c r="F316" s="30" t="s">
        <v>41</v>
      </c>
      <c r="G316" s="26" t="s">
        <v>42</v>
      </c>
      <c r="H316" s="15" t="s">
        <v>22</v>
      </c>
    </row>
    <row r="317" spans="1:8" x14ac:dyDescent="0.3">
      <c r="A317" s="67"/>
      <c r="B317" s="68"/>
      <c r="C317" s="69"/>
      <c r="D317" s="32"/>
      <c r="E317" s="32"/>
      <c r="F317" s="18"/>
      <c r="G317" s="19"/>
      <c r="H317" s="19"/>
    </row>
    <row r="318" spans="1:8" x14ac:dyDescent="0.3">
      <c r="A318" s="67"/>
      <c r="B318" s="68"/>
      <c r="C318" s="69"/>
      <c r="D318" s="32"/>
      <c r="E318" s="32"/>
      <c r="F318" s="18"/>
      <c r="G318" s="19"/>
      <c r="H318" s="19"/>
    </row>
    <row r="319" spans="1:8" x14ac:dyDescent="0.3">
      <c r="A319" s="67"/>
      <c r="B319" s="68"/>
      <c r="C319" s="69"/>
      <c r="D319" s="32"/>
      <c r="E319" s="32"/>
      <c r="F319" s="18"/>
      <c r="G319" s="19"/>
      <c r="H319" s="19"/>
    </row>
    <row r="320" spans="1:8" x14ac:dyDescent="0.3">
      <c r="A320" s="67"/>
      <c r="B320" s="68"/>
      <c r="C320" s="69"/>
      <c r="D320" s="32"/>
      <c r="E320" s="32"/>
      <c r="F320" s="18"/>
      <c r="G320" s="19"/>
      <c r="H320" s="19"/>
    </row>
    <row r="321" spans="1:8" x14ac:dyDescent="0.3">
      <c r="A321" s="67"/>
      <c r="B321" s="68"/>
      <c r="C321" s="69"/>
      <c r="D321" s="32"/>
      <c r="E321" s="32"/>
      <c r="F321" s="18"/>
      <c r="G321" s="19"/>
      <c r="H321" s="19"/>
    </row>
    <row r="322" spans="1:8" x14ac:dyDescent="0.3">
      <c r="A322" s="67"/>
      <c r="B322" s="68"/>
      <c r="C322" s="69"/>
      <c r="D322" s="32"/>
      <c r="E322" s="32"/>
      <c r="F322" s="18"/>
      <c r="G322" s="19"/>
      <c r="H322" s="19"/>
    </row>
    <row r="323" spans="1:8" x14ac:dyDescent="0.3">
      <c r="A323" s="67"/>
      <c r="B323" s="68"/>
      <c r="C323" s="69"/>
      <c r="D323" s="32"/>
      <c r="E323" s="32"/>
      <c r="F323" s="18"/>
      <c r="G323" s="19"/>
      <c r="H323" s="19"/>
    </row>
    <row r="324" spans="1:8" x14ac:dyDescent="0.3">
      <c r="A324" s="67"/>
      <c r="B324" s="68"/>
      <c r="C324" s="69"/>
      <c r="D324" s="32"/>
      <c r="E324" s="32"/>
      <c r="F324" s="18"/>
      <c r="G324" s="19"/>
      <c r="H324" s="19"/>
    </row>
    <row r="325" spans="1:8" x14ac:dyDescent="0.3">
      <c r="A325" s="67"/>
      <c r="B325" s="68"/>
      <c r="C325" s="69"/>
      <c r="D325" s="32"/>
      <c r="E325" s="32"/>
      <c r="F325" s="18"/>
      <c r="G325" s="19"/>
      <c r="H325" s="19"/>
    </row>
    <row r="326" spans="1:8" x14ac:dyDescent="0.3">
      <c r="A326" s="67"/>
      <c r="B326" s="68"/>
      <c r="C326" s="69"/>
      <c r="D326" s="32"/>
      <c r="E326" s="32"/>
      <c r="F326" s="18"/>
      <c r="G326" s="19"/>
      <c r="H326" s="19"/>
    </row>
    <row r="327" spans="1:8" ht="17.399999999999999" x14ac:dyDescent="0.3">
      <c r="A327" s="71" t="s">
        <v>102</v>
      </c>
      <c r="B327" s="71"/>
      <c r="C327" s="71"/>
      <c r="D327" s="71"/>
      <c r="E327" s="71"/>
      <c r="F327" s="71"/>
      <c r="G327" s="71"/>
      <c r="H327" s="20"/>
    </row>
    <row r="328" spans="1:8" x14ac:dyDescent="0.3">
      <c r="A328" s="72" t="s">
        <v>103</v>
      </c>
      <c r="B328" s="72"/>
      <c r="C328" s="72"/>
      <c r="D328" s="72"/>
      <c r="E328" s="72"/>
      <c r="F328" s="72"/>
      <c r="G328" s="72"/>
      <c r="H328" s="72"/>
    </row>
    <row r="329" spans="1:8" x14ac:dyDescent="0.3">
      <c r="A329" s="72"/>
      <c r="B329" s="72"/>
      <c r="C329" s="72"/>
      <c r="D329" s="72"/>
      <c r="E329" s="72"/>
      <c r="F329" s="72"/>
      <c r="G329" s="72"/>
      <c r="H329" s="72"/>
    </row>
    <row r="330" spans="1:8" ht="46.8" x14ac:dyDescent="0.3">
      <c r="A330" s="107" t="s">
        <v>17</v>
      </c>
      <c r="B330" s="108"/>
      <c r="C330" s="109"/>
      <c r="D330" s="6" t="s">
        <v>18</v>
      </c>
      <c r="E330" s="7" t="s">
        <v>19</v>
      </c>
      <c r="F330" s="31" t="s">
        <v>20</v>
      </c>
      <c r="G330" s="8" t="s">
        <v>21</v>
      </c>
      <c r="H330" s="6" t="s">
        <v>22</v>
      </c>
    </row>
    <row r="331" spans="1:8" ht="15.6" x14ac:dyDescent="0.3">
      <c r="A331" s="118" t="s">
        <v>104</v>
      </c>
      <c r="B331" s="119"/>
      <c r="C331" s="120"/>
      <c r="D331" s="9">
        <v>4.25</v>
      </c>
      <c r="E331" s="10">
        <f>1200*4</f>
        <v>4800</v>
      </c>
      <c r="F331" s="11" t="s">
        <v>105</v>
      </c>
      <c r="G331" s="12" t="s">
        <v>106</v>
      </c>
      <c r="H331" s="13">
        <f>D331*1200*4</f>
        <v>20400</v>
      </c>
    </row>
    <row r="332" spans="1:8" ht="46.8" x14ac:dyDescent="0.3">
      <c r="A332" s="73" t="s">
        <v>74</v>
      </c>
      <c r="B332" s="74"/>
      <c r="C332" s="75"/>
      <c r="D332" s="15" t="s">
        <v>27</v>
      </c>
      <c r="E332" s="16" t="s">
        <v>19</v>
      </c>
      <c r="F332" s="30" t="s">
        <v>41</v>
      </c>
      <c r="G332" s="26" t="s">
        <v>42</v>
      </c>
      <c r="H332" s="15" t="s">
        <v>22</v>
      </c>
    </row>
    <row r="333" spans="1:8" x14ac:dyDescent="0.3">
      <c r="A333" s="127" t="s">
        <v>220</v>
      </c>
      <c r="B333" s="128"/>
      <c r="C333" s="129"/>
      <c r="D333" s="45">
        <v>4.25</v>
      </c>
      <c r="E333" s="60" t="s">
        <v>247</v>
      </c>
      <c r="F333" s="46" t="s">
        <v>221</v>
      </c>
      <c r="G333" s="19" t="s">
        <v>216</v>
      </c>
      <c r="H333" s="58">
        <v>21250</v>
      </c>
    </row>
    <row r="334" spans="1:8" x14ac:dyDescent="0.3">
      <c r="A334" s="67"/>
      <c r="B334" s="68"/>
      <c r="C334" s="69"/>
      <c r="D334" s="32"/>
      <c r="E334" s="32"/>
      <c r="F334" s="18"/>
      <c r="G334" s="19"/>
      <c r="H334" s="19"/>
    </row>
    <row r="335" spans="1:8" x14ac:dyDescent="0.3">
      <c r="A335" s="67"/>
      <c r="B335" s="68"/>
      <c r="C335" s="69"/>
      <c r="D335" s="32"/>
      <c r="E335" s="32"/>
      <c r="F335" s="18"/>
      <c r="G335" s="19"/>
      <c r="H335" s="19"/>
    </row>
    <row r="336" spans="1:8" x14ac:dyDescent="0.3">
      <c r="A336" s="67"/>
      <c r="B336" s="68"/>
      <c r="C336" s="69"/>
      <c r="D336" s="32"/>
      <c r="E336" s="32"/>
      <c r="F336" s="18"/>
      <c r="G336" s="19"/>
      <c r="H336" s="19"/>
    </row>
    <row r="337" spans="1:8" x14ac:dyDescent="0.3">
      <c r="A337" s="67"/>
      <c r="B337" s="68"/>
      <c r="C337" s="69"/>
      <c r="D337" s="32"/>
      <c r="E337" s="32"/>
      <c r="F337" s="18"/>
      <c r="G337" s="19"/>
      <c r="H337" s="19"/>
    </row>
    <row r="338" spans="1:8" x14ac:dyDescent="0.3">
      <c r="A338" s="67"/>
      <c r="B338" s="68"/>
      <c r="C338" s="69"/>
      <c r="D338" s="32"/>
      <c r="E338" s="32"/>
      <c r="F338" s="18"/>
      <c r="G338" s="19"/>
      <c r="H338" s="19"/>
    </row>
    <row r="339" spans="1:8" x14ac:dyDescent="0.3">
      <c r="A339" s="67"/>
      <c r="B339" s="68"/>
      <c r="C339" s="69"/>
      <c r="D339" s="32"/>
      <c r="E339" s="32"/>
      <c r="F339" s="18"/>
      <c r="G339" s="19"/>
      <c r="H339" s="19"/>
    </row>
    <row r="340" spans="1:8" x14ac:dyDescent="0.3">
      <c r="A340" s="67"/>
      <c r="B340" s="68"/>
      <c r="C340" s="69"/>
      <c r="D340" s="32"/>
      <c r="E340" s="32"/>
      <c r="F340" s="18"/>
      <c r="G340" s="19"/>
      <c r="H340" s="19"/>
    </row>
    <row r="341" spans="1:8" x14ac:dyDescent="0.3">
      <c r="A341" s="67"/>
      <c r="B341" s="68"/>
      <c r="C341" s="69"/>
      <c r="D341" s="32"/>
      <c r="E341" s="32"/>
      <c r="F341" s="18"/>
      <c r="G341" s="19"/>
      <c r="H341" s="19"/>
    </row>
    <row r="342" spans="1:8" x14ac:dyDescent="0.3">
      <c r="A342" s="67"/>
      <c r="B342" s="68"/>
      <c r="C342" s="69"/>
      <c r="D342" s="32"/>
      <c r="E342" s="32"/>
      <c r="F342" s="18"/>
      <c r="G342" s="19"/>
      <c r="H342" s="19"/>
    </row>
    <row r="343" spans="1:8" ht="17.399999999999999" x14ac:dyDescent="0.3">
      <c r="A343" s="71" t="s">
        <v>102</v>
      </c>
      <c r="B343" s="71"/>
      <c r="C343" s="71"/>
      <c r="D343" s="71"/>
      <c r="E343" s="71"/>
      <c r="F343" s="71"/>
      <c r="G343" s="71"/>
      <c r="H343" s="58">
        <v>21250</v>
      </c>
    </row>
    <row r="344" spans="1:8" x14ac:dyDescent="0.3">
      <c r="A344" s="72" t="s">
        <v>107</v>
      </c>
      <c r="B344" s="72"/>
      <c r="C344" s="72"/>
      <c r="D344" s="72"/>
      <c r="E344" s="72"/>
      <c r="F344" s="72"/>
      <c r="G344" s="72"/>
      <c r="H344" s="72"/>
    </row>
    <row r="345" spans="1:8" x14ac:dyDescent="0.3">
      <c r="A345" s="72"/>
      <c r="B345" s="72"/>
      <c r="C345" s="72"/>
      <c r="D345" s="72"/>
      <c r="E345" s="72"/>
      <c r="F345" s="72"/>
      <c r="G345" s="72"/>
      <c r="H345" s="72"/>
    </row>
    <row r="346" spans="1:8" ht="46.8" x14ac:dyDescent="0.3">
      <c r="A346" s="107" t="s">
        <v>17</v>
      </c>
      <c r="B346" s="108"/>
      <c r="C346" s="109"/>
      <c r="D346" s="6" t="s">
        <v>18</v>
      </c>
      <c r="E346" s="7" t="s">
        <v>19</v>
      </c>
      <c r="F346" s="31" t="s">
        <v>20</v>
      </c>
      <c r="G346" s="8" t="s">
        <v>21</v>
      </c>
      <c r="H346" s="6" t="s">
        <v>22</v>
      </c>
    </row>
    <row r="347" spans="1:8" ht="15.6" x14ac:dyDescent="0.3">
      <c r="A347" s="76" t="s">
        <v>108</v>
      </c>
      <c r="B347" s="77"/>
      <c r="C347" s="78"/>
      <c r="D347" s="28">
        <v>3.47</v>
      </c>
      <c r="E347" s="29">
        <f>500*4</f>
        <v>2000</v>
      </c>
      <c r="F347" s="11" t="s">
        <v>109</v>
      </c>
      <c r="G347" s="12" t="s">
        <v>106</v>
      </c>
      <c r="H347" s="13">
        <f>D347*500*4</f>
        <v>6940</v>
      </c>
    </row>
    <row r="348" spans="1:8" ht="46.8" x14ac:dyDescent="0.3">
      <c r="A348" s="73" t="s">
        <v>74</v>
      </c>
      <c r="B348" s="74"/>
      <c r="C348" s="75"/>
      <c r="D348" s="15" t="s">
        <v>27</v>
      </c>
      <c r="E348" s="16" t="s">
        <v>19</v>
      </c>
      <c r="F348" s="30" t="s">
        <v>41</v>
      </c>
      <c r="G348" s="26" t="s">
        <v>42</v>
      </c>
      <c r="H348" s="15" t="s">
        <v>22</v>
      </c>
    </row>
    <row r="349" spans="1:8" x14ac:dyDescent="0.3">
      <c r="A349" s="127" t="s">
        <v>218</v>
      </c>
      <c r="B349" s="128"/>
      <c r="C349" s="129"/>
      <c r="D349" s="45">
        <v>41.77</v>
      </c>
      <c r="E349" s="35" t="s">
        <v>246</v>
      </c>
      <c r="F349" s="46" t="s">
        <v>109</v>
      </c>
      <c r="G349" s="19" t="s">
        <v>216</v>
      </c>
      <c r="H349" s="58">
        <v>11799</v>
      </c>
    </row>
    <row r="350" spans="1:8" x14ac:dyDescent="0.3">
      <c r="A350" s="67"/>
      <c r="B350" s="68"/>
      <c r="C350" s="69"/>
      <c r="D350" s="32"/>
      <c r="E350" s="32"/>
      <c r="F350" s="18"/>
      <c r="G350" s="19"/>
      <c r="H350" s="19"/>
    </row>
    <row r="351" spans="1:8" x14ac:dyDescent="0.3">
      <c r="A351" s="67"/>
      <c r="B351" s="68"/>
      <c r="C351" s="69"/>
      <c r="D351" s="32"/>
      <c r="E351" s="32"/>
      <c r="F351" s="18"/>
      <c r="G351" s="19"/>
      <c r="H351" s="19"/>
    </row>
    <row r="352" spans="1:8" x14ac:dyDescent="0.3">
      <c r="A352" s="67"/>
      <c r="B352" s="68"/>
      <c r="C352" s="69"/>
      <c r="D352" s="32"/>
      <c r="E352" s="32"/>
      <c r="F352" s="18"/>
      <c r="G352" s="19"/>
      <c r="H352" s="19"/>
    </row>
    <row r="353" spans="1:8" x14ac:dyDescent="0.3">
      <c r="A353" s="67"/>
      <c r="B353" s="68"/>
      <c r="C353" s="69"/>
      <c r="D353" s="32"/>
      <c r="E353" s="32"/>
      <c r="F353" s="18"/>
      <c r="G353" s="19"/>
      <c r="H353" s="19"/>
    </row>
    <row r="354" spans="1:8" x14ac:dyDescent="0.3">
      <c r="A354" s="67"/>
      <c r="B354" s="68"/>
      <c r="C354" s="69"/>
      <c r="D354" s="32"/>
      <c r="E354" s="32"/>
      <c r="F354" s="18"/>
      <c r="G354" s="19"/>
      <c r="H354" s="19"/>
    </row>
    <row r="355" spans="1:8" x14ac:dyDescent="0.3">
      <c r="A355" s="67"/>
      <c r="B355" s="68"/>
      <c r="C355" s="69"/>
      <c r="D355" s="32"/>
      <c r="E355" s="32"/>
      <c r="F355" s="18"/>
      <c r="G355" s="19"/>
      <c r="H355" s="19"/>
    </row>
    <row r="356" spans="1:8" x14ac:dyDescent="0.3">
      <c r="A356" s="67"/>
      <c r="B356" s="68"/>
      <c r="C356" s="69"/>
      <c r="D356" s="32"/>
      <c r="E356" s="32"/>
      <c r="F356" s="18"/>
      <c r="G356" s="19"/>
      <c r="H356" s="19"/>
    </row>
    <row r="357" spans="1:8" x14ac:dyDescent="0.3">
      <c r="A357" s="67"/>
      <c r="B357" s="68"/>
      <c r="C357" s="69"/>
      <c r="D357" s="32"/>
      <c r="E357" s="32"/>
      <c r="F357" s="18"/>
      <c r="G357" s="19"/>
      <c r="H357" s="19"/>
    </row>
    <row r="358" spans="1:8" x14ac:dyDescent="0.3">
      <c r="A358" s="67"/>
      <c r="B358" s="68"/>
      <c r="C358" s="69"/>
      <c r="D358" s="32"/>
      <c r="E358" s="32"/>
      <c r="F358" s="18"/>
      <c r="G358" s="19"/>
      <c r="H358" s="19"/>
    </row>
    <row r="359" spans="1:8" ht="17.399999999999999" x14ac:dyDescent="0.3">
      <c r="A359" s="71" t="s">
        <v>110</v>
      </c>
      <c r="B359" s="71"/>
      <c r="C359" s="71"/>
      <c r="D359" s="71"/>
      <c r="E359" s="71"/>
      <c r="F359" s="71"/>
      <c r="G359" s="71"/>
      <c r="H359" s="58">
        <v>11799</v>
      </c>
    </row>
    <row r="360" spans="1:8" x14ac:dyDescent="0.3">
      <c r="A360" s="72" t="s">
        <v>111</v>
      </c>
      <c r="B360" s="72"/>
      <c r="C360" s="72"/>
      <c r="D360" s="72"/>
      <c r="E360" s="72"/>
      <c r="F360" s="72"/>
      <c r="G360" s="72"/>
      <c r="H360" s="72"/>
    </row>
    <row r="361" spans="1:8" x14ac:dyDescent="0.3">
      <c r="A361" s="72"/>
      <c r="B361" s="72"/>
      <c r="C361" s="72"/>
      <c r="D361" s="72"/>
      <c r="E361" s="72"/>
      <c r="F361" s="72"/>
      <c r="G361" s="72"/>
      <c r="H361" s="72"/>
    </row>
    <row r="362" spans="1:8" ht="46.8" x14ac:dyDescent="0.3">
      <c r="A362" s="107" t="s">
        <v>17</v>
      </c>
      <c r="B362" s="108"/>
      <c r="C362" s="109"/>
      <c r="D362" s="6" t="s">
        <v>18</v>
      </c>
      <c r="E362" s="7" t="s">
        <v>19</v>
      </c>
      <c r="F362" s="31" t="s">
        <v>20</v>
      </c>
      <c r="G362" s="8" t="s">
        <v>21</v>
      </c>
      <c r="H362" s="6" t="s">
        <v>22</v>
      </c>
    </row>
    <row r="363" spans="1:8" ht="15.6" x14ac:dyDescent="0.3">
      <c r="A363" s="76" t="s">
        <v>112</v>
      </c>
      <c r="B363" s="77"/>
      <c r="C363" s="78"/>
      <c r="D363" s="28">
        <v>6</v>
      </c>
      <c r="E363" s="29">
        <f>2*500*16</f>
        <v>16000</v>
      </c>
      <c r="F363" s="11" t="s">
        <v>113</v>
      </c>
      <c r="G363" s="12" t="s">
        <v>114</v>
      </c>
      <c r="H363" s="13">
        <f>D363*2*16</f>
        <v>192</v>
      </c>
    </row>
    <row r="364" spans="1:8" ht="46.8" x14ac:dyDescent="0.3">
      <c r="A364" s="73" t="s">
        <v>74</v>
      </c>
      <c r="B364" s="74"/>
      <c r="C364" s="75"/>
      <c r="D364" s="15" t="s">
        <v>27</v>
      </c>
      <c r="E364" s="16" t="s">
        <v>19</v>
      </c>
      <c r="F364" s="30" t="s">
        <v>41</v>
      </c>
      <c r="G364" s="26" t="s">
        <v>42</v>
      </c>
      <c r="H364" s="15" t="s">
        <v>22</v>
      </c>
    </row>
    <row r="365" spans="1:8" x14ac:dyDescent="0.3">
      <c r="A365" s="127" t="s">
        <v>219</v>
      </c>
      <c r="B365" s="128"/>
      <c r="C365" s="129"/>
      <c r="D365" s="35">
        <v>0.113292</v>
      </c>
      <c r="E365" s="60">
        <v>50000</v>
      </c>
      <c r="F365" s="46" t="s">
        <v>230</v>
      </c>
      <c r="G365" s="19" t="s">
        <v>216</v>
      </c>
      <c r="H365" s="58">
        <v>5664.6</v>
      </c>
    </row>
    <row r="366" spans="1:8" x14ac:dyDescent="0.3">
      <c r="A366" s="67"/>
      <c r="B366" s="68"/>
      <c r="C366" s="69"/>
      <c r="D366" s="32"/>
      <c r="E366" s="32"/>
      <c r="F366" s="18"/>
      <c r="G366" s="19"/>
      <c r="H366" s="19"/>
    </row>
    <row r="367" spans="1:8" x14ac:dyDescent="0.3">
      <c r="A367" s="67"/>
      <c r="B367" s="68"/>
      <c r="C367" s="69"/>
      <c r="D367" s="32"/>
      <c r="E367" s="32"/>
      <c r="F367" s="18"/>
      <c r="G367" s="19"/>
      <c r="H367" s="19"/>
    </row>
    <row r="368" spans="1:8" x14ac:dyDescent="0.3">
      <c r="A368" s="67"/>
      <c r="B368" s="68"/>
      <c r="C368" s="69"/>
      <c r="D368" s="32"/>
      <c r="E368" s="32"/>
      <c r="F368" s="18"/>
      <c r="G368" s="19"/>
      <c r="H368" s="19"/>
    </row>
    <row r="369" spans="1:8" x14ac:dyDescent="0.3">
      <c r="A369" s="67"/>
      <c r="B369" s="68"/>
      <c r="C369" s="69"/>
      <c r="D369" s="32"/>
      <c r="E369" s="32"/>
      <c r="F369" s="18"/>
      <c r="G369" s="19"/>
      <c r="H369" s="19"/>
    </row>
    <row r="370" spans="1:8" x14ac:dyDescent="0.3">
      <c r="A370" s="67"/>
      <c r="B370" s="68"/>
      <c r="C370" s="69"/>
      <c r="D370" s="32"/>
      <c r="E370" s="32"/>
      <c r="F370" s="18"/>
      <c r="G370" s="19"/>
      <c r="H370" s="19"/>
    </row>
    <row r="371" spans="1:8" x14ac:dyDescent="0.3">
      <c r="A371" s="67"/>
      <c r="B371" s="68"/>
      <c r="C371" s="69"/>
      <c r="D371" s="32"/>
      <c r="E371" s="32"/>
      <c r="F371" s="18"/>
      <c r="G371" s="19"/>
      <c r="H371" s="19"/>
    </row>
    <row r="372" spans="1:8" x14ac:dyDescent="0.3">
      <c r="A372" s="67"/>
      <c r="B372" s="68"/>
      <c r="C372" s="69"/>
      <c r="D372" s="32"/>
      <c r="E372" s="32"/>
      <c r="F372" s="18"/>
      <c r="G372" s="19"/>
      <c r="H372" s="19"/>
    </row>
    <row r="373" spans="1:8" x14ac:dyDescent="0.3">
      <c r="A373" s="67"/>
      <c r="B373" s="68"/>
      <c r="C373" s="69"/>
      <c r="D373" s="32"/>
      <c r="E373" s="32"/>
      <c r="F373" s="18"/>
      <c r="G373" s="19"/>
      <c r="H373" s="19"/>
    </row>
    <row r="374" spans="1:8" x14ac:dyDescent="0.3">
      <c r="A374" s="67"/>
      <c r="B374" s="68"/>
      <c r="C374" s="69"/>
      <c r="D374" s="32"/>
      <c r="E374" s="32"/>
      <c r="F374" s="18"/>
      <c r="G374" s="19"/>
      <c r="H374" s="19"/>
    </row>
    <row r="375" spans="1:8" ht="17.399999999999999" x14ac:dyDescent="0.3">
      <c r="A375" s="71" t="s">
        <v>115</v>
      </c>
      <c r="B375" s="71"/>
      <c r="C375" s="71"/>
      <c r="D375" s="71"/>
      <c r="E375" s="71"/>
      <c r="F375" s="71"/>
      <c r="G375" s="71"/>
      <c r="H375" s="58">
        <v>5664.6</v>
      </c>
    </row>
    <row r="376" spans="1:8" x14ac:dyDescent="0.3">
      <c r="A376" s="114" t="s">
        <v>116</v>
      </c>
      <c r="B376" s="114"/>
      <c r="C376" s="114"/>
      <c r="D376" s="114"/>
      <c r="E376" s="114"/>
      <c r="F376" s="114"/>
      <c r="G376" s="114"/>
      <c r="H376" s="114"/>
    </row>
    <row r="377" spans="1:8" x14ac:dyDescent="0.3">
      <c r="A377" s="114"/>
      <c r="B377" s="114"/>
      <c r="C377" s="114"/>
      <c r="D377" s="114"/>
      <c r="E377" s="114"/>
      <c r="F377" s="114"/>
      <c r="G377" s="114"/>
      <c r="H377" s="114"/>
    </row>
    <row r="378" spans="1:8" x14ac:dyDescent="0.3">
      <c r="A378" s="114"/>
      <c r="B378" s="114"/>
      <c r="C378" s="114"/>
      <c r="D378" s="114"/>
      <c r="E378" s="114"/>
      <c r="F378" s="114"/>
      <c r="G378" s="114"/>
      <c r="H378" s="114"/>
    </row>
    <row r="379" spans="1:8" x14ac:dyDescent="0.3">
      <c r="A379" s="114"/>
      <c r="B379" s="114"/>
      <c r="C379" s="114"/>
      <c r="D379" s="114"/>
      <c r="E379" s="114"/>
      <c r="F379" s="114"/>
      <c r="G379" s="114"/>
      <c r="H379" s="114"/>
    </row>
    <row r="380" spans="1:8" x14ac:dyDescent="0.3">
      <c r="A380" s="114"/>
      <c r="B380" s="114"/>
      <c r="C380" s="114"/>
      <c r="D380" s="114"/>
      <c r="E380" s="114"/>
      <c r="F380" s="114"/>
      <c r="G380" s="114"/>
      <c r="H380" s="114"/>
    </row>
    <row r="381" spans="1:8" ht="46.8" x14ac:dyDescent="0.3">
      <c r="A381" s="107" t="s">
        <v>17</v>
      </c>
      <c r="B381" s="108"/>
      <c r="C381" s="109"/>
      <c r="D381" s="6" t="s">
        <v>18</v>
      </c>
      <c r="E381" s="7" t="s">
        <v>19</v>
      </c>
      <c r="F381" s="31" t="s">
        <v>20</v>
      </c>
      <c r="G381" s="8" t="s">
        <v>21</v>
      </c>
      <c r="H381" s="6" t="s">
        <v>22</v>
      </c>
    </row>
    <row r="382" spans="1:8" ht="31.2" x14ac:dyDescent="0.3">
      <c r="A382" s="76" t="s">
        <v>117</v>
      </c>
      <c r="B382" s="77"/>
      <c r="C382" s="78"/>
      <c r="D382" s="28">
        <v>67.55</v>
      </c>
      <c r="E382" s="29">
        <v>24</v>
      </c>
      <c r="F382" s="11">
        <v>24</v>
      </c>
      <c r="G382" s="12" t="s">
        <v>66</v>
      </c>
      <c r="H382" s="13">
        <f>D382*24</f>
        <v>1621.1999999999998</v>
      </c>
    </row>
    <row r="383" spans="1:8" ht="46.8" x14ac:dyDescent="0.3">
      <c r="A383" s="73" t="s">
        <v>74</v>
      </c>
      <c r="B383" s="74"/>
      <c r="C383" s="75"/>
      <c r="D383" s="15" t="s">
        <v>27</v>
      </c>
      <c r="E383" s="16" t="s">
        <v>19</v>
      </c>
      <c r="F383" s="30" t="s">
        <v>41</v>
      </c>
      <c r="G383" s="26" t="s">
        <v>42</v>
      </c>
      <c r="H383" s="15" t="s">
        <v>22</v>
      </c>
    </row>
    <row r="384" spans="1:8" x14ac:dyDescent="0.3">
      <c r="A384" s="127" t="s">
        <v>222</v>
      </c>
      <c r="B384" s="128"/>
      <c r="C384" s="129"/>
      <c r="D384" s="45" t="s">
        <v>234</v>
      </c>
      <c r="E384" s="35" t="s">
        <v>236</v>
      </c>
      <c r="F384" s="46" t="s">
        <v>223</v>
      </c>
      <c r="G384" s="19" t="s">
        <v>216</v>
      </c>
      <c r="H384" s="58">
        <v>4916</v>
      </c>
    </row>
    <row r="385" spans="1:8" x14ac:dyDescent="0.3">
      <c r="A385" s="67"/>
      <c r="B385" s="68"/>
      <c r="C385" s="69"/>
      <c r="D385" s="32"/>
      <c r="E385" s="32"/>
      <c r="F385" s="18"/>
      <c r="G385" s="19"/>
      <c r="H385" s="19"/>
    </row>
    <row r="386" spans="1:8" x14ac:dyDescent="0.3">
      <c r="A386" s="67"/>
      <c r="B386" s="68"/>
      <c r="C386" s="69"/>
      <c r="D386" s="32"/>
      <c r="E386" s="32"/>
      <c r="F386" s="18"/>
      <c r="G386" s="19"/>
      <c r="H386" s="19"/>
    </row>
    <row r="387" spans="1:8" x14ac:dyDescent="0.3">
      <c r="A387" s="67"/>
      <c r="B387" s="68"/>
      <c r="C387" s="69"/>
      <c r="D387" s="32"/>
      <c r="E387" s="32"/>
      <c r="F387" s="18"/>
      <c r="G387" s="19"/>
      <c r="H387" s="19"/>
    </row>
    <row r="388" spans="1:8" x14ac:dyDescent="0.3">
      <c r="A388" s="67"/>
      <c r="B388" s="68"/>
      <c r="C388" s="69"/>
      <c r="D388" s="32"/>
      <c r="E388" s="32"/>
      <c r="F388" s="18"/>
      <c r="G388" s="19"/>
      <c r="H388" s="19"/>
    </row>
    <row r="389" spans="1:8" x14ac:dyDescent="0.3">
      <c r="A389" s="67"/>
      <c r="B389" s="68"/>
      <c r="C389" s="69"/>
      <c r="D389" s="32"/>
      <c r="E389" s="32"/>
      <c r="F389" s="18"/>
      <c r="G389" s="19"/>
      <c r="H389" s="19"/>
    </row>
    <row r="390" spans="1:8" x14ac:dyDescent="0.3">
      <c r="A390" s="67"/>
      <c r="B390" s="68"/>
      <c r="C390" s="69"/>
      <c r="D390" s="32"/>
      <c r="E390" s="32"/>
      <c r="F390" s="18"/>
      <c r="G390" s="19"/>
      <c r="H390" s="19"/>
    </row>
    <row r="391" spans="1:8" x14ac:dyDescent="0.3">
      <c r="A391" s="67"/>
      <c r="B391" s="68"/>
      <c r="C391" s="69"/>
      <c r="D391" s="32"/>
      <c r="E391" s="32"/>
      <c r="F391" s="18"/>
      <c r="G391" s="19"/>
      <c r="H391" s="19"/>
    </row>
    <row r="392" spans="1:8" x14ac:dyDescent="0.3">
      <c r="A392" s="67"/>
      <c r="B392" s="68"/>
      <c r="C392" s="69"/>
      <c r="D392" s="32"/>
      <c r="E392" s="32"/>
      <c r="F392" s="18"/>
      <c r="G392" s="19"/>
      <c r="H392" s="19"/>
    </row>
    <row r="393" spans="1:8" x14ac:dyDescent="0.3">
      <c r="A393" s="67"/>
      <c r="B393" s="68"/>
      <c r="C393" s="69"/>
      <c r="D393" s="32"/>
      <c r="E393" s="32"/>
      <c r="F393" s="18"/>
      <c r="G393" s="19"/>
      <c r="H393" s="19"/>
    </row>
    <row r="394" spans="1:8" ht="17.399999999999999" x14ac:dyDescent="0.3">
      <c r="A394" s="71" t="s">
        <v>118</v>
      </c>
      <c r="B394" s="71"/>
      <c r="C394" s="71"/>
      <c r="D394" s="71"/>
      <c r="E394" s="71"/>
      <c r="F394" s="71"/>
      <c r="G394" s="71"/>
      <c r="H394" s="58">
        <v>4916</v>
      </c>
    </row>
    <row r="395" spans="1:8" x14ac:dyDescent="0.3">
      <c r="A395" s="72" t="s">
        <v>119</v>
      </c>
      <c r="B395" s="72"/>
      <c r="C395" s="72"/>
      <c r="D395" s="72"/>
      <c r="E395" s="72"/>
      <c r="F395" s="72"/>
      <c r="G395" s="72"/>
      <c r="H395" s="72"/>
    </row>
    <row r="396" spans="1:8" x14ac:dyDescent="0.3">
      <c r="A396" s="72"/>
      <c r="B396" s="72"/>
      <c r="C396" s="72"/>
      <c r="D396" s="72"/>
      <c r="E396" s="72"/>
      <c r="F396" s="72"/>
      <c r="G396" s="72"/>
      <c r="H396" s="72"/>
    </row>
    <row r="397" spans="1:8" ht="46.8" x14ac:dyDescent="0.3">
      <c r="A397" s="107" t="s">
        <v>17</v>
      </c>
      <c r="B397" s="108"/>
      <c r="C397" s="109"/>
      <c r="D397" s="6" t="s">
        <v>18</v>
      </c>
      <c r="E397" s="7" t="s">
        <v>19</v>
      </c>
      <c r="F397" s="31" t="s">
        <v>20</v>
      </c>
      <c r="G397" s="8" t="s">
        <v>21</v>
      </c>
      <c r="H397" s="6" t="s">
        <v>22</v>
      </c>
    </row>
    <row r="398" spans="1:8" ht="15.6" x14ac:dyDescent="0.3">
      <c r="A398" s="76" t="s">
        <v>120</v>
      </c>
      <c r="B398" s="77"/>
      <c r="C398" s="78"/>
      <c r="D398" s="28">
        <v>42</v>
      </c>
      <c r="E398" s="29">
        <f>50*6</f>
        <v>300</v>
      </c>
      <c r="F398" s="11" t="s">
        <v>121</v>
      </c>
      <c r="G398" s="12" t="s">
        <v>79</v>
      </c>
      <c r="H398" s="13">
        <f>D398*50*6</f>
        <v>12600</v>
      </c>
    </row>
    <row r="399" spans="1:8" ht="15.6" customHeight="1" x14ac:dyDescent="0.3">
      <c r="A399" s="73" t="s">
        <v>74</v>
      </c>
      <c r="B399" s="74"/>
      <c r="C399" s="75"/>
      <c r="D399" s="15" t="s">
        <v>27</v>
      </c>
      <c r="E399" s="16" t="s">
        <v>19</v>
      </c>
      <c r="F399" s="30" t="s">
        <v>41</v>
      </c>
      <c r="G399" s="26" t="s">
        <v>42</v>
      </c>
      <c r="H399" s="15" t="s">
        <v>22</v>
      </c>
    </row>
    <row r="400" spans="1:8" x14ac:dyDescent="0.3">
      <c r="A400" s="133" t="s">
        <v>224</v>
      </c>
      <c r="B400" s="134"/>
      <c r="C400" s="135"/>
      <c r="D400" s="35">
        <v>41.77</v>
      </c>
      <c r="E400" s="35" t="s">
        <v>235</v>
      </c>
      <c r="F400" s="46" t="s">
        <v>231</v>
      </c>
      <c r="G400" s="19" t="s">
        <v>216</v>
      </c>
      <c r="H400" s="58">
        <v>21720.400000000001</v>
      </c>
    </row>
    <row r="401" spans="1:8" x14ac:dyDescent="0.3">
      <c r="A401" s="67"/>
      <c r="B401" s="68"/>
      <c r="C401" s="69"/>
      <c r="D401" s="32"/>
      <c r="E401" s="32"/>
      <c r="F401" s="18"/>
      <c r="G401" s="19"/>
      <c r="H401" s="19"/>
    </row>
    <row r="402" spans="1:8" x14ac:dyDescent="0.3">
      <c r="A402" s="67"/>
      <c r="B402" s="68"/>
      <c r="C402" s="69"/>
      <c r="D402" s="32"/>
      <c r="E402" s="32"/>
      <c r="F402" s="18"/>
      <c r="G402" s="19"/>
      <c r="H402" s="19"/>
    </row>
    <row r="403" spans="1:8" x14ac:dyDescent="0.3">
      <c r="A403" s="67"/>
      <c r="B403" s="68"/>
      <c r="C403" s="69"/>
      <c r="D403" s="32"/>
      <c r="E403" s="32"/>
      <c r="F403" s="18"/>
      <c r="G403" s="19"/>
      <c r="H403" s="19"/>
    </row>
    <row r="404" spans="1:8" x14ac:dyDescent="0.3">
      <c r="A404" s="67"/>
      <c r="B404" s="68"/>
      <c r="C404" s="69"/>
      <c r="D404" s="32"/>
      <c r="E404" s="32"/>
      <c r="F404" s="18"/>
      <c r="G404" s="19"/>
      <c r="H404" s="19"/>
    </row>
    <row r="405" spans="1:8" x14ac:dyDescent="0.3">
      <c r="A405" s="67"/>
      <c r="B405" s="68"/>
      <c r="C405" s="69"/>
      <c r="D405" s="32"/>
      <c r="E405" s="32"/>
      <c r="F405" s="18"/>
      <c r="G405" s="19"/>
      <c r="H405" s="19"/>
    </row>
    <row r="406" spans="1:8" x14ac:dyDescent="0.3">
      <c r="A406" s="67"/>
      <c r="B406" s="68"/>
      <c r="C406" s="69"/>
      <c r="D406" s="32"/>
      <c r="E406" s="32"/>
      <c r="F406" s="18"/>
      <c r="G406" s="19"/>
      <c r="H406" s="19"/>
    </row>
    <row r="407" spans="1:8" x14ac:dyDescent="0.3">
      <c r="A407" s="67"/>
      <c r="B407" s="68"/>
      <c r="C407" s="69"/>
      <c r="D407" s="32"/>
      <c r="E407" s="32"/>
      <c r="F407" s="18"/>
      <c r="G407" s="19"/>
      <c r="H407" s="19"/>
    </row>
    <row r="408" spans="1:8" x14ac:dyDescent="0.3">
      <c r="A408" s="67"/>
      <c r="B408" s="68"/>
      <c r="C408" s="69"/>
      <c r="D408" s="32"/>
      <c r="E408" s="32"/>
      <c r="F408" s="18"/>
      <c r="G408" s="19"/>
      <c r="H408" s="19"/>
    </row>
    <row r="409" spans="1:8" x14ac:dyDescent="0.3">
      <c r="A409" s="67"/>
      <c r="B409" s="68"/>
      <c r="C409" s="69"/>
      <c r="D409" s="32"/>
      <c r="E409" s="32"/>
      <c r="F409" s="18"/>
      <c r="G409" s="19"/>
      <c r="H409" s="19"/>
    </row>
    <row r="410" spans="1:8" ht="17.399999999999999" x14ac:dyDescent="0.3">
      <c r="A410" s="71" t="s">
        <v>122</v>
      </c>
      <c r="B410" s="71"/>
      <c r="C410" s="71"/>
      <c r="D410" s="71"/>
      <c r="E410" s="71"/>
      <c r="F410" s="71"/>
      <c r="G410" s="71"/>
      <c r="H410" s="58">
        <v>21720.400000000001</v>
      </c>
    </row>
    <row r="411" spans="1:8" x14ac:dyDescent="0.3">
      <c r="A411" s="72" t="s">
        <v>123</v>
      </c>
      <c r="B411" s="72"/>
      <c r="C411" s="72"/>
      <c r="D411" s="72"/>
      <c r="E411" s="72"/>
      <c r="F411" s="72"/>
      <c r="G411" s="72"/>
      <c r="H411" s="72"/>
    </row>
    <row r="412" spans="1:8" x14ac:dyDescent="0.3">
      <c r="A412" s="72"/>
      <c r="B412" s="72"/>
      <c r="C412" s="72"/>
      <c r="D412" s="72"/>
      <c r="E412" s="72"/>
      <c r="F412" s="72"/>
      <c r="G412" s="72"/>
      <c r="H412" s="72"/>
    </row>
    <row r="413" spans="1:8" ht="46.8" x14ac:dyDescent="0.3">
      <c r="A413" s="107" t="s">
        <v>17</v>
      </c>
      <c r="B413" s="108"/>
      <c r="C413" s="109"/>
      <c r="D413" s="6" t="s">
        <v>18</v>
      </c>
      <c r="E413" s="7" t="s">
        <v>19</v>
      </c>
      <c r="F413" s="31" t="s">
        <v>20</v>
      </c>
      <c r="G413" s="8" t="s">
        <v>21</v>
      </c>
      <c r="H413" s="6" t="s">
        <v>22</v>
      </c>
    </row>
    <row r="414" spans="1:8" ht="15.6" x14ac:dyDescent="0.3">
      <c r="A414" s="76" t="s">
        <v>124</v>
      </c>
      <c r="B414" s="77"/>
      <c r="C414" s="78"/>
      <c r="D414" s="28">
        <v>115</v>
      </c>
      <c r="E414" s="29">
        <v>60</v>
      </c>
      <c r="F414" s="11" t="s">
        <v>125</v>
      </c>
      <c r="G414" s="12" t="s">
        <v>79</v>
      </c>
      <c r="H414" s="13">
        <f>D414*10*6</f>
        <v>6900</v>
      </c>
    </row>
    <row r="415" spans="1:8" ht="46.8" x14ac:dyDescent="0.3">
      <c r="A415" s="73" t="s">
        <v>126</v>
      </c>
      <c r="B415" s="74"/>
      <c r="C415" s="75"/>
      <c r="D415" s="15" t="s">
        <v>127</v>
      </c>
      <c r="E415" s="16" t="s">
        <v>19</v>
      </c>
      <c r="F415" s="30" t="s">
        <v>41</v>
      </c>
      <c r="G415" s="26" t="s">
        <v>42</v>
      </c>
      <c r="H415" s="15" t="s">
        <v>22</v>
      </c>
    </row>
    <row r="416" spans="1:8" x14ac:dyDescent="0.3">
      <c r="A416" s="67"/>
      <c r="B416" s="68"/>
      <c r="C416" s="69"/>
      <c r="D416" s="32"/>
      <c r="E416" s="32"/>
      <c r="F416" s="18"/>
      <c r="G416" s="19"/>
      <c r="H416" s="19"/>
    </row>
    <row r="417" spans="1:8" x14ac:dyDescent="0.3">
      <c r="A417" s="67"/>
      <c r="B417" s="68"/>
      <c r="C417" s="69"/>
      <c r="D417" s="32"/>
      <c r="E417" s="32"/>
      <c r="F417" s="18"/>
      <c r="G417" s="19"/>
      <c r="H417" s="19"/>
    </row>
    <row r="418" spans="1:8" x14ac:dyDescent="0.3">
      <c r="A418" s="67"/>
      <c r="B418" s="68"/>
      <c r="C418" s="69"/>
      <c r="D418" s="32"/>
      <c r="E418" s="32"/>
      <c r="F418" s="18"/>
      <c r="G418" s="19"/>
      <c r="H418" s="19"/>
    </row>
    <row r="419" spans="1:8" x14ac:dyDescent="0.3">
      <c r="A419" s="67"/>
      <c r="B419" s="68"/>
      <c r="C419" s="69"/>
      <c r="D419" s="32"/>
      <c r="E419" s="32"/>
      <c r="F419" s="18"/>
      <c r="G419" s="19"/>
      <c r="H419" s="19"/>
    </row>
    <row r="420" spans="1:8" x14ac:dyDescent="0.3">
      <c r="A420" s="67"/>
      <c r="B420" s="68"/>
      <c r="C420" s="69"/>
      <c r="D420" s="32"/>
      <c r="E420" s="32"/>
      <c r="F420" s="18"/>
      <c r="G420" s="19"/>
      <c r="H420" s="19"/>
    </row>
    <row r="421" spans="1:8" x14ac:dyDescent="0.3">
      <c r="A421" s="67"/>
      <c r="B421" s="68"/>
      <c r="C421" s="69"/>
      <c r="D421" s="32"/>
      <c r="E421" s="32"/>
      <c r="F421" s="18"/>
      <c r="G421" s="19"/>
      <c r="H421" s="19"/>
    </row>
    <row r="422" spans="1:8" x14ac:dyDescent="0.3">
      <c r="A422" s="67"/>
      <c r="B422" s="68"/>
      <c r="C422" s="69"/>
      <c r="D422" s="32"/>
      <c r="E422" s="32"/>
      <c r="F422" s="18"/>
      <c r="G422" s="19"/>
      <c r="H422" s="19"/>
    </row>
    <row r="423" spans="1:8" x14ac:dyDescent="0.3">
      <c r="A423" s="67"/>
      <c r="B423" s="68"/>
      <c r="C423" s="69"/>
      <c r="D423" s="32"/>
      <c r="E423" s="32"/>
      <c r="F423" s="18"/>
      <c r="G423" s="19"/>
      <c r="H423" s="19"/>
    </row>
    <row r="424" spans="1:8" x14ac:dyDescent="0.3">
      <c r="A424" s="67"/>
      <c r="B424" s="68"/>
      <c r="C424" s="69"/>
      <c r="D424" s="32"/>
      <c r="E424" s="32"/>
      <c r="F424" s="18"/>
      <c r="G424" s="19"/>
      <c r="H424" s="19"/>
    </row>
    <row r="425" spans="1:8" x14ac:dyDescent="0.3">
      <c r="A425" s="67"/>
      <c r="B425" s="68"/>
      <c r="C425" s="69"/>
      <c r="D425" s="32"/>
      <c r="E425" s="32"/>
      <c r="F425" s="18"/>
      <c r="G425" s="19"/>
      <c r="H425" s="19"/>
    </row>
    <row r="426" spans="1:8" ht="17.399999999999999" x14ac:dyDescent="0.3">
      <c r="A426" s="71" t="s">
        <v>128</v>
      </c>
      <c r="B426" s="71"/>
      <c r="C426" s="71"/>
      <c r="D426" s="71"/>
      <c r="E426" s="71"/>
      <c r="F426" s="71"/>
      <c r="G426" s="71"/>
      <c r="H426" s="20"/>
    </row>
    <row r="427" spans="1:8" x14ac:dyDescent="0.3">
      <c r="A427" s="104"/>
      <c r="B427" s="104"/>
      <c r="C427" s="104"/>
      <c r="D427" s="104"/>
      <c r="E427" s="104"/>
      <c r="F427" s="104"/>
      <c r="G427" s="104"/>
      <c r="H427" s="104"/>
    </row>
    <row r="428" spans="1:8" x14ac:dyDescent="0.3">
      <c r="A428" s="105" t="s">
        <v>4</v>
      </c>
      <c r="B428" s="105"/>
      <c r="C428" s="105"/>
      <c r="D428" s="105"/>
      <c r="E428" s="105"/>
      <c r="F428" s="105"/>
      <c r="G428" s="105"/>
      <c r="H428" s="105"/>
    </row>
    <row r="429" spans="1:8" x14ac:dyDescent="0.3">
      <c r="A429" s="106"/>
      <c r="B429" s="106"/>
      <c r="C429" s="106"/>
      <c r="D429" s="106"/>
      <c r="E429" s="106"/>
      <c r="F429" s="106"/>
      <c r="G429" s="106"/>
      <c r="H429" s="106"/>
    </row>
    <row r="430" spans="1:8" ht="20.399999999999999" x14ac:dyDescent="0.3">
      <c r="A430" s="70" t="s">
        <v>129</v>
      </c>
      <c r="B430" s="70"/>
      <c r="C430" s="70"/>
      <c r="D430" s="70"/>
      <c r="E430" s="70"/>
      <c r="F430" s="70"/>
      <c r="G430" s="70"/>
      <c r="H430" s="70"/>
    </row>
    <row r="431" spans="1:8" x14ac:dyDescent="0.3">
      <c r="A431" s="92" t="s">
        <v>88</v>
      </c>
      <c r="B431" s="93"/>
      <c r="C431" s="93"/>
      <c r="D431" s="93"/>
      <c r="E431" s="93"/>
      <c r="F431" s="93"/>
      <c r="G431" s="93"/>
      <c r="H431" s="94"/>
    </row>
    <row r="432" spans="1:8" x14ac:dyDescent="0.3">
      <c r="A432" s="95"/>
      <c r="B432" s="96"/>
      <c r="C432" s="96"/>
      <c r="D432" s="96"/>
      <c r="E432" s="96"/>
      <c r="F432" s="96"/>
      <c r="G432" s="96"/>
      <c r="H432" s="97"/>
    </row>
    <row r="433" spans="1:8" x14ac:dyDescent="0.3">
      <c r="A433" s="98"/>
      <c r="B433" s="99"/>
      <c r="C433" s="99"/>
      <c r="D433" s="99"/>
      <c r="E433" s="99"/>
      <c r="F433" s="99"/>
      <c r="G433" s="99"/>
      <c r="H433" s="100"/>
    </row>
    <row r="434" spans="1:8" ht="171.6" customHeight="1" x14ac:dyDescent="0.3">
      <c r="A434" s="101" t="s">
        <v>257</v>
      </c>
      <c r="B434" s="102"/>
      <c r="C434" s="102"/>
      <c r="D434" s="102"/>
      <c r="E434" s="102"/>
      <c r="F434" s="102"/>
      <c r="G434" s="102"/>
      <c r="H434" s="103"/>
    </row>
    <row r="435" spans="1:8" ht="17.399999999999999" x14ac:dyDescent="0.3">
      <c r="A435" s="71" t="s">
        <v>130</v>
      </c>
      <c r="B435" s="71"/>
      <c r="C435" s="71"/>
      <c r="D435" s="71"/>
      <c r="E435" s="71"/>
      <c r="F435" s="71"/>
      <c r="G435" s="90">
        <v>11078</v>
      </c>
      <c r="H435" s="91"/>
    </row>
    <row r="436" spans="1:8" x14ac:dyDescent="0.3">
      <c r="A436" s="110" t="s">
        <v>131</v>
      </c>
      <c r="B436" s="110"/>
      <c r="C436" s="110"/>
      <c r="D436" s="110"/>
      <c r="E436" s="110"/>
      <c r="F436" s="110"/>
      <c r="G436" s="110"/>
      <c r="H436" s="110"/>
    </row>
    <row r="437" spans="1:8" x14ac:dyDescent="0.3">
      <c r="A437" s="110"/>
      <c r="B437" s="110"/>
      <c r="C437" s="110"/>
      <c r="D437" s="110"/>
      <c r="E437" s="110"/>
      <c r="F437" s="110"/>
      <c r="G437" s="110"/>
      <c r="H437" s="110"/>
    </row>
    <row r="438" spans="1:8" ht="46.8" x14ac:dyDescent="0.3">
      <c r="A438" s="107" t="s">
        <v>17</v>
      </c>
      <c r="B438" s="108"/>
      <c r="C438" s="109"/>
      <c r="D438" s="6" t="s">
        <v>18</v>
      </c>
      <c r="E438" s="7" t="s">
        <v>19</v>
      </c>
      <c r="F438" s="31" t="s">
        <v>20</v>
      </c>
      <c r="G438" s="8" t="s">
        <v>21</v>
      </c>
      <c r="H438" s="6" t="s">
        <v>22</v>
      </c>
    </row>
    <row r="439" spans="1:8" ht="15.6" x14ac:dyDescent="0.3">
      <c r="A439" s="76" t="s">
        <v>132</v>
      </c>
      <c r="B439" s="77"/>
      <c r="C439" s="78"/>
      <c r="D439" s="28">
        <v>7.27</v>
      </c>
      <c r="E439" s="29">
        <v>1600</v>
      </c>
      <c r="F439" s="11" t="s">
        <v>133</v>
      </c>
      <c r="G439" s="12" t="s">
        <v>114</v>
      </c>
      <c r="H439" s="13">
        <f>D439*100*16</f>
        <v>11632</v>
      </c>
    </row>
    <row r="440" spans="1:8" ht="46.8" x14ac:dyDescent="0.3">
      <c r="A440" s="73" t="s">
        <v>74</v>
      </c>
      <c r="B440" s="74"/>
      <c r="C440" s="75"/>
      <c r="D440" s="15" t="s">
        <v>27</v>
      </c>
      <c r="E440" s="16" t="s">
        <v>19</v>
      </c>
      <c r="F440" s="30" t="s">
        <v>20</v>
      </c>
      <c r="G440" s="26" t="s">
        <v>21</v>
      </c>
      <c r="H440" s="15" t="s">
        <v>22</v>
      </c>
    </row>
    <row r="441" spans="1:8" x14ac:dyDescent="0.3">
      <c r="A441" s="127" t="s">
        <v>233</v>
      </c>
      <c r="B441" s="128"/>
      <c r="C441" s="129"/>
      <c r="D441" s="32" t="s">
        <v>226</v>
      </c>
      <c r="E441" s="32" t="s">
        <v>237</v>
      </c>
      <c r="F441" s="18" t="s">
        <v>232</v>
      </c>
      <c r="G441" s="19" t="s">
        <v>216</v>
      </c>
      <c r="H441" s="58">
        <v>11078</v>
      </c>
    </row>
    <row r="442" spans="1:8" x14ac:dyDescent="0.3">
      <c r="A442" s="67"/>
      <c r="B442" s="68"/>
      <c r="C442" s="69"/>
      <c r="D442" s="32"/>
      <c r="E442" s="32"/>
      <c r="F442" s="18"/>
      <c r="G442" s="19"/>
      <c r="H442" s="19"/>
    </row>
    <row r="443" spans="1:8" x14ac:dyDescent="0.3">
      <c r="A443" s="67"/>
      <c r="B443" s="68"/>
      <c r="C443" s="69"/>
      <c r="D443" s="32"/>
      <c r="E443" s="32"/>
      <c r="F443" s="18"/>
      <c r="G443" s="19"/>
      <c r="H443" s="19"/>
    </row>
    <row r="444" spans="1:8" x14ac:dyDescent="0.3">
      <c r="A444" s="67"/>
      <c r="B444" s="68"/>
      <c r="C444" s="69"/>
      <c r="D444" s="32"/>
      <c r="E444" s="32"/>
      <c r="F444" s="18"/>
      <c r="G444" s="19"/>
      <c r="H444" s="19"/>
    </row>
    <row r="445" spans="1:8" x14ac:dyDescent="0.3">
      <c r="A445" s="67"/>
      <c r="B445" s="68"/>
      <c r="C445" s="69"/>
      <c r="D445" s="32"/>
      <c r="E445" s="32"/>
      <c r="F445" s="18"/>
      <c r="G445" s="19"/>
      <c r="H445" s="19"/>
    </row>
    <row r="446" spans="1:8" x14ac:dyDescent="0.3">
      <c r="A446" s="67"/>
      <c r="B446" s="68"/>
      <c r="C446" s="69"/>
      <c r="D446" s="32"/>
      <c r="E446" s="32"/>
      <c r="F446" s="18"/>
      <c r="G446" s="19"/>
      <c r="H446" s="19"/>
    </row>
    <row r="447" spans="1:8" x14ac:dyDescent="0.3">
      <c r="A447" s="67"/>
      <c r="B447" s="68"/>
      <c r="C447" s="69"/>
      <c r="D447" s="32"/>
      <c r="E447" s="32"/>
      <c r="F447" s="18"/>
      <c r="G447" s="19"/>
      <c r="H447" s="19"/>
    </row>
    <row r="448" spans="1:8" x14ac:dyDescent="0.3">
      <c r="A448" s="67"/>
      <c r="B448" s="68"/>
      <c r="C448" s="69"/>
      <c r="D448" s="32"/>
      <c r="E448" s="32"/>
      <c r="F448" s="18"/>
      <c r="G448" s="19"/>
      <c r="H448" s="19"/>
    </row>
    <row r="449" spans="1:8" ht="15.6" customHeight="1" x14ac:dyDescent="0.3">
      <c r="A449" s="67"/>
      <c r="B449" s="68"/>
      <c r="C449" s="69"/>
      <c r="D449" s="32"/>
      <c r="E449" s="32"/>
      <c r="F449" s="18"/>
      <c r="G449" s="19"/>
      <c r="H449" s="19"/>
    </row>
    <row r="450" spans="1:8" x14ac:dyDescent="0.3">
      <c r="A450" s="67"/>
      <c r="B450" s="68"/>
      <c r="C450" s="69"/>
      <c r="D450" s="32"/>
      <c r="E450" s="32"/>
      <c r="F450" s="18"/>
      <c r="G450" s="19"/>
      <c r="H450" s="19"/>
    </row>
    <row r="451" spans="1:8" x14ac:dyDescent="0.3">
      <c r="A451" s="104"/>
      <c r="B451" s="104"/>
      <c r="C451" s="104"/>
      <c r="D451" s="104"/>
      <c r="E451" s="104"/>
      <c r="F451" s="104"/>
      <c r="G451" s="104"/>
      <c r="H451" s="104"/>
    </row>
    <row r="452" spans="1:8" x14ac:dyDescent="0.3">
      <c r="A452" s="105" t="s">
        <v>5</v>
      </c>
      <c r="B452" s="105"/>
      <c r="C452" s="105"/>
      <c r="D452" s="105"/>
      <c r="E452" s="105"/>
      <c r="F452" s="105"/>
      <c r="G452" s="105"/>
      <c r="H452" s="105"/>
    </row>
    <row r="453" spans="1:8" ht="15.6" customHeight="1" x14ac:dyDescent="0.3">
      <c r="A453" s="106"/>
      <c r="B453" s="106"/>
      <c r="C453" s="106"/>
      <c r="D453" s="106"/>
      <c r="E453" s="106"/>
      <c r="F453" s="106"/>
      <c r="G453" s="106"/>
      <c r="H453" s="106"/>
    </row>
    <row r="454" spans="1:8" ht="20.399999999999999" x14ac:dyDescent="0.3">
      <c r="A454" s="70" t="s">
        <v>134</v>
      </c>
      <c r="B454" s="70"/>
      <c r="C454" s="70"/>
      <c r="D454" s="70"/>
      <c r="E454" s="70"/>
      <c r="F454" s="70"/>
      <c r="G454" s="70"/>
      <c r="H454" s="70"/>
    </row>
    <row r="455" spans="1:8" x14ac:dyDescent="0.3">
      <c r="A455" s="92" t="s">
        <v>88</v>
      </c>
      <c r="B455" s="93"/>
      <c r="C455" s="93"/>
      <c r="D455" s="93"/>
      <c r="E455" s="93"/>
      <c r="F455" s="93"/>
      <c r="G455" s="93"/>
      <c r="H455" s="94"/>
    </row>
    <row r="456" spans="1:8" x14ac:dyDescent="0.3">
      <c r="A456" s="95"/>
      <c r="B456" s="96"/>
      <c r="C456" s="96"/>
      <c r="D456" s="96"/>
      <c r="E456" s="96"/>
      <c r="F456" s="96"/>
      <c r="G456" s="96"/>
      <c r="H456" s="97"/>
    </row>
    <row r="457" spans="1:8" x14ac:dyDescent="0.3">
      <c r="A457" s="98"/>
      <c r="B457" s="99"/>
      <c r="C457" s="99"/>
      <c r="D457" s="99"/>
      <c r="E457" s="99"/>
      <c r="F457" s="99"/>
      <c r="G457" s="99"/>
      <c r="H457" s="100"/>
    </row>
    <row r="458" spans="1:8" ht="156.6" customHeight="1" x14ac:dyDescent="0.3">
      <c r="A458" s="101"/>
      <c r="B458" s="102"/>
      <c r="C458" s="102"/>
      <c r="D458" s="102"/>
      <c r="E458" s="102"/>
      <c r="F458" s="102"/>
      <c r="G458" s="102"/>
      <c r="H458" s="103"/>
    </row>
    <row r="459" spans="1:8" ht="17.399999999999999" x14ac:dyDescent="0.3">
      <c r="A459" s="71" t="s">
        <v>135</v>
      </c>
      <c r="B459" s="71"/>
      <c r="C459" s="71"/>
      <c r="D459" s="71"/>
      <c r="E459" s="71"/>
      <c r="F459" s="71"/>
      <c r="G459" s="90"/>
      <c r="H459" s="91"/>
    </row>
    <row r="460" spans="1:8" x14ac:dyDescent="0.3">
      <c r="A460" s="110" t="s">
        <v>136</v>
      </c>
      <c r="B460" s="110"/>
      <c r="C460" s="110"/>
      <c r="D460" s="110"/>
      <c r="E460" s="110"/>
      <c r="F460" s="110"/>
      <c r="G460" s="110"/>
      <c r="H460" s="110"/>
    </row>
    <row r="461" spans="1:8" x14ac:dyDescent="0.3">
      <c r="A461" s="110"/>
      <c r="B461" s="110"/>
      <c r="C461" s="110"/>
      <c r="D461" s="110"/>
      <c r="E461" s="110"/>
      <c r="F461" s="110"/>
      <c r="G461" s="110"/>
      <c r="H461" s="110"/>
    </row>
    <row r="462" spans="1:8" x14ac:dyDescent="0.3">
      <c r="A462" s="110"/>
      <c r="B462" s="110"/>
      <c r="C462" s="110"/>
      <c r="D462" s="110"/>
      <c r="E462" s="110"/>
      <c r="F462" s="110"/>
      <c r="G462" s="110"/>
      <c r="H462" s="110"/>
    </row>
    <row r="463" spans="1:8" x14ac:dyDescent="0.3">
      <c r="A463" s="110"/>
      <c r="B463" s="110"/>
      <c r="C463" s="110"/>
      <c r="D463" s="110"/>
      <c r="E463" s="110"/>
      <c r="F463" s="110"/>
      <c r="G463" s="110"/>
      <c r="H463" s="110"/>
    </row>
    <row r="464" spans="1:8" x14ac:dyDescent="0.3">
      <c r="A464" s="110"/>
      <c r="B464" s="110"/>
      <c r="C464" s="110"/>
      <c r="D464" s="110"/>
      <c r="E464" s="110"/>
      <c r="F464" s="110"/>
      <c r="G464" s="110"/>
      <c r="H464" s="110"/>
    </row>
    <row r="465" spans="1:8" ht="46.8" x14ac:dyDescent="0.3">
      <c r="A465" s="107" t="s">
        <v>17</v>
      </c>
      <c r="B465" s="108"/>
      <c r="C465" s="109"/>
      <c r="D465" s="6" t="s">
        <v>18</v>
      </c>
      <c r="E465" s="7" t="s">
        <v>19</v>
      </c>
      <c r="F465" s="31" t="s">
        <v>20</v>
      </c>
      <c r="G465" s="8" t="s">
        <v>21</v>
      </c>
      <c r="H465" s="6" t="s">
        <v>22</v>
      </c>
    </row>
    <row r="466" spans="1:8" ht="15.6" x14ac:dyDescent="0.3">
      <c r="A466" s="76" t="s">
        <v>137</v>
      </c>
      <c r="B466" s="77"/>
      <c r="C466" s="78"/>
      <c r="D466" s="28">
        <v>18.37</v>
      </c>
      <c r="E466" s="29">
        <v>375000</v>
      </c>
      <c r="F466" s="11" t="s">
        <v>138</v>
      </c>
      <c r="G466" s="12" t="s">
        <v>139</v>
      </c>
      <c r="H466" s="13">
        <f>D466*200*26</f>
        <v>95524</v>
      </c>
    </row>
    <row r="467" spans="1:8" ht="46.8" x14ac:dyDescent="0.3">
      <c r="A467" s="73" t="s">
        <v>140</v>
      </c>
      <c r="B467" s="74"/>
      <c r="C467" s="75"/>
      <c r="D467" s="15" t="s">
        <v>141</v>
      </c>
      <c r="E467" s="16" t="s">
        <v>19</v>
      </c>
      <c r="F467" s="30" t="s">
        <v>20</v>
      </c>
      <c r="G467" s="26" t="s">
        <v>21</v>
      </c>
      <c r="H467" s="15" t="s">
        <v>22</v>
      </c>
    </row>
    <row r="468" spans="1:8" x14ac:dyDescent="0.3">
      <c r="A468" s="67"/>
      <c r="B468" s="68"/>
      <c r="C468" s="69"/>
      <c r="D468" s="32"/>
      <c r="E468" s="32"/>
      <c r="F468" s="18"/>
      <c r="G468" s="42"/>
      <c r="H468" s="58"/>
    </row>
    <row r="469" spans="1:8" x14ac:dyDescent="0.3">
      <c r="A469" s="67"/>
      <c r="B469" s="68"/>
      <c r="C469" s="69"/>
      <c r="D469" s="32"/>
      <c r="E469" s="32"/>
      <c r="F469" s="18"/>
      <c r="G469" s="42"/>
      <c r="H469" s="53"/>
    </row>
    <row r="470" spans="1:8" x14ac:dyDescent="0.3">
      <c r="A470" s="67"/>
      <c r="B470" s="68"/>
      <c r="C470" s="69"/>
      <c r="D470" s="32"/>
      <c r="E470" s="32"/>
      <c r="F470" s="18"/>
      <c r="G470" s="42"/>
      <c r="H470" s="53"/>
    </row>
    <row r="471" spans="1:8" x14ac:dyDescent="0.3">
      <c r="A471" s="67"/>
      <c r="B471" s="68"/>
      <c r="C471" s="69"/>
      <c r="D471" s="32"/>
      <c r="E471" s="32"/>
      <c r="F471" s="18"/>
      <c r="G471" s="42"/>
      <c r="H471" s="53"/>
    </row>
    <row r="472" spans="1:8" x14ac:dyDescent="0.3">
      <c r="A472" s="67"/>
      <c r="B472" s="68"/>
      <c r="C472" s="69"/>
      <c r="D472" s="32"/>
      <c r="E472" s="32"/>
      <c r="F472" s="18"/>
      <c r="G472" s="42"/>
      <c r="H472" s="53"/>
    </row>
    <row r="473" spans="1:8" x14ac:dyDescent="0.3">
      <c r="A473" s="67"/>
      <c r="B473" s="68"/>
      <c r="C473" s="69"/>
      <c r="D473" s="32"/>
      <c r="E473" s="32"/>
      <c r="F473" s="18"/>
      <c r="G473" s="42"/>
      <c r="H473" s="53"/>
    </row>
    <row r="474" spans="1:8" x14ac:dyDescent="0.3">
      <c r="A474" s="67"/>
      <c r="B474" s="68"/>
      <c r="C474" s="69"/>
      <c r="D474" s="32"/>
      <c r="E474" s="32"/>
      <c r="F474" s="18"/>
      <c r="G474" s="52"/>
      <c r="H474" s="53"/>
    </row>
    <row r="475" spans="1:8" x14ac:dyDescent="0.3">
      <c r="A475" s="67"/>
      <c r="B475" s="68"/>
      <c r="C475" s="69"/>
      <c r="D475" s="32"/>
      <c r="E475" s="32"/>
      <c r="F475" s="18"/>
      <c r="G475" s="52"/>
      <c r="H475" s="53"/>
    </row>
    <row r="476" spans="1:8" x14ac:dyDescent="0.3">
      <c r="A476" s="67"/>
      <c r="B476" s="68"/>
      <c r="C476" s="69"/>
      <c r="D476" s="32"/>
      <c r="E476" s="32"/>
      <c r="F476" s="18"/>
      <c r="G476" s="52"/>
      <c r="H476" s="53"/>
    </row>
    <row r="477" spans="1:8" x14ac:dyDescent="0.3">
      <c r="A477" s="67"/>
      <c r="B477" s="68"/>
      <c r="C477" s="69"/>
      <c r="D477" s="32"/>
      <c r="E477" s="32"/>
      <c r="F477" s="18"/>
      <c r="G477" s="52"/>
      <c r="H477" s="19"/>
    </row>
    <row r="478" spans="1:8" x14ac:dyDescent="0.3">
      <c r="A478" s="104"/>
      <c r="B478" s="104"/>
      <c r="C478" s="104"/>
      <c r="D478" s="104"/>
      <c r="E478" s="104"/>
      <c r="F478" s="104"/>
      <c r="G478" s="104"/>
      <c r="H478" s="104"/>
    </row>
    <row r="479" spans="1:8" x14ac:dyDescent="0.3">
      <c r="A479" s="105" t="s">
        <v>142</v>
      </c>
      <c r="B479" s="105"/>
      <c r="C479" s="105"/>
      <c r="D479" s="105"/>
      <c r="E479" s="105"/>
      <c r="F479" s="105"/>
      <c r="G479" s="105"/>
      <c r="H479" s="105"/>
    </row>
    <row r="480" spans="1:8" x14ac:dyDescent="0.3">
      <c r="A480" s="106"/>
      <c r="B480" s="106"/>
      <c r="C480" s="106"/>
      <c r="D480" s="106"/>
      <c r="E480" s="106"/>
      <c r="F480" s="106"/>
      <c r="G480" s="106"/>
      <c r="H480" s="106"/>
    </row>
    <row r="481" spans="1:8" ht="20.399999999999999" x14ac:dyDescent="0.3">
      <c r="A481" s="70" t="s">
        <v>143</v>
      </c>
      <c r="B481" s="70"/>
      <c r="C481" s="70"/>
      <c r="D481" s="70"/>
      <c r="E481" s="70"/>
      <c r="F481" s="70"/>
      <c r="G481" s="70"/>
      <c r="H481" s="70"/>
    </row>
    <row r="482" spans="1:8" x14ac:dyDescent="0.3">
      <c r="A482" s="92" t="s">
        <v>88</v>
      </c>
      <c r="B482" s="93"/>
      <c r="C482" s="93"/>
      <c r="D482" s="93"/>
      <c r="E482" s="93"/>
      <c r="F482" s="93"/>
      <c r="G482" s="93"/>
      <c r="H482" s="94"/>
    </row>
    <row r="483" spans="1:8" ht="15.6" customHeight="1" x14ac:dyDescent="0.3">
      <c r="A483" s="95"/>
      <c r="B483" s="96"/>
      <c r="C483" s="96"/>
      <c r="D483" s="96"/>
      <c r="E483" s="96"/>
      <c r="F483" s="96"/>
      <c r="G483" s="96"/>
      <c r="H483" s="97"/>
    </row>
    <row r="484" spans="1:8" x14ac:dyDescent="0.3">
      <c r="A484" s="98"/>
      <c r="B484" s="99"/>
      <c r="C484" s="99"/>
      <c r="D484" s="99"/>
      <c r="E484" s="99"/>
      <c r="F484" s="99"/>
      <c r="G484" s="99"/>
      <c r="H484" s="100"/>
    </row>
    <row r="485" spans="1:8" ht="152.4" customHeight="1" x14ac:dyDescent="0.3">
      <c r="A485" s="101"/>
      <c r="B485" s="102"/>
      <c r="C485" s="102"/>
      <c r="D485" s="102"/>
      <c r="E485" s="102"/>
      <c r="F485" s="102"/>
      <c r="G485" s="102"/>
      <c r="H485" s="103"/>
    </row>
    <row r="486" spans="1:8" ht="17.399999999999999" x14ac:dyDescent="0.3">
      <c r="A486" s="71" t="s">
        <v>144</v>
      </c>
      <c r="B486" s="71"/>
      <c r="C486" s="71"/>
      <c r="D486" s="71"/>
      <c r="E486" s="71"/>
      <c r="F486" s="71"/>
      <c r="G486" s="90"/>
      <c r="H486" s="91"/>
    </row>
    <row r="487" spans="1:8" x14ac:dyDescent="0.3">
      <c r="A487" s="110" t="s">
        <v>145</v>
      </c>
      <c r="B487" s="110"/>
      <c r="C487" s="110"/>
      <c r="D487" s="110"/>
      <c r="E487" s="110"/>
      <c r="F487" s="110"/>
      <c r="G487" s="110"/>
      <c r="H487" s="110"/>
    </row>
    <row r="488" spans="1:8" x14ac:dyDescent="0.3">
      <c r="A488" s="110"/>
      <c r="B488" s="110"/>
      <c r="C488" s="110"/>
      <c r="D488" s="110"/>
      <c r="E488" s="110"/>
      <c r="F488" s="110"/>
      <c r="G488" s="110"/>
      <c r="H488" s="110"/>
    </row>
    <row r="489" spans="1:8" x14ac:dyDescent="0.3">
      <c r="A489" s="110"/>
      <c r="B489" s="110"/>
      <c r="C489" s="110"/>
      <c r="D489" s="110"/>
      <c r="E489" s="110"/>
      <c r="F489" s="110"/>
      <c r="G489" s="110"/>
      <c r="H489" s="110"/>
    </row>
    <row r="490" spans="1:8" x14ac:dyDescent="0.3">
      <c r="A490" s="110"/>
      <c r="B490" s="110"/>
      <c r="C490" s="110"/>
      <c r="D490" s="110"/>
      <c r="E490" s="110"/>
      <c r="F490" s="110"/>
      <c r="G490" s="110"/>
      <c r="H490" s="110"/>
    </row>
    <row r="491" spans="1:8" x14ac:dyDescent="0.3">
      <c r="A491" s="110"/>
      <c r="B491" s="110"/>
      <c r="C491" s="110"/>
      <c r="D491" s="110"/>
      <c r="E491" s="110"/>
      <c r="F491" s="110"/>
      <c r="G491" s="110"/>
      <c r="H491" s="110"/>
    </row>
    <row r="492" spans="1:8" x14ac:dyDescent="0.3">
      <c r="A492" s="110"/>
      <c r="B492" s="110"/>
      <c r="C492" s="110"/>
      <c r="D492" s="110"/>
      <c r="E492" s="110"/>
      <c r="F492" s="110"/>
      <c r="G492" s="110"/>
      <c r="H492" s="110"/>
    </row>
    <row r="493" spans="1:8" x14ac:dyDescent="0.3">
      <c r="A493" s="110"/>
      <c r="B493" s="110"/>
      <c r="C493" s="110"/>
      <c r="D493" s="110"/>
      <c r="E493" s="110"/>
      <c r="F493" s="110"/>
      <c r="G493" s="110"/>
      <c r="H493" s="110"/>
    </row>
    <row r="494" spans="1:8" x14ac:dyDescent="0.3">
      <c r="A494" s="110"/>
      <c r="B494" s="110"/>
      <c r="C494" s="110"/>
      <c r="D494" s="110"/>
      <c r="E494" s="110"/>
      <c r="F494" s="110"/>
      <c r="G494" s="110"/>
      <c r="H494" s="110"/>
    </row>
    <row r="495" spans="1:8" x14ac:dyDescent="0.3">
      <c r="A495" s="110"/>
      <c r="B495" s="110"/>
      <c r="C495" s="110"/>
      <c r="D495" s="110"/>
      <c r="E495" s="110"/>
      <c r="F495" s="110"/>
      <c r="G495" s="110"/>
      <c r="H495" s="110"/>
    </row>
    <row r="496" spans="1:8" x14ac:dyDescent="0.3">
      <c r="A496" s="110"/>
      <c r="B496" s="110"/>
      <c r="C496" s="110"/>
      <c r="D496" s="110"/>
      <c r="E496" s="110"/>
      <c r="F496" s="110"/>
      <c r="G496" s="110"/>
      <c r="H496" s="110"/>
    </row>
    <row r="497" spans="1:8" x14ac:dyDescent="0.3">
      <c r="A497" s="110"/>
      <c r="B497" s="110"/>
      <c r="C497" s="110"/>
      <c r="D497" s="110"/>
      <c r="E497" s="110"/>
      <c r="F497" s="110"/>
      <c r="G497" s="110"/>
      <c r="H497" s="110"/>
    </row>
    <row r="498" spans="1:8" x14ac:dyDescent="0.3">
      <c r="A498" s="110"/>
      <c r="B498" s="110"/>
      <c r="C498" s="110"/>
      <c r="D498" s="110"/>
      <c r="E498" s="110"/>
      <c r="F498" s="110"/>
      <c r="G498" s="110"/>
      <c r="H498" s="110"/>
    </row>
    <row r="499" spans="1:8" x14ac:dyDescent="0.3">
      <c r="A499" s="110"/>
      <c r="B499" s="110"/>
      <c r="C499" s="110"/>
      <c r="D499" s="110"/>
      <c r="E499" s="110"/>
      <c r="F499" s="110"/>
      <c r="G499" s="110"/>
      <c r="H499" s="110"/>
    </row>
    <row r="500" spans="1:8" x14ac:dyDescent="0.3">
      <c r="A500" s="110"/>
      <c r="B500" s="110"/>
      <c r="C500" s="110"/>
      <c r="D500" s="110"/>
      <c r="E500" s="110"/>
      <c r="F500" s="110"/>
      <c r="G500" s="110"/>
      <c r="H500" s="110"/>
    </row>
    <row r="501" spans="1:8" ht="46.8" x14ac:dyDescent="0.3">
      <c r="A501" s="107" t="s">
        <v>17</v>
      </c>
      <c r="B501" s="108"/>
      <c r="C501" s="109"/>
      <c r="D501" s="6" t="s">
        <v>18</v>
      </c>
      <c r="E501" s="7" t="s">
        <v>19</v>
      </c>
      <c r="F501" s="31" t="s">
        <v>20</v>
      </c>
      <c r="G501" s="8" t="s">
        <v>21</v>
      </c>
      <c r="H501" s="6" t="s">
        <v>22</v>
      </c>
    </row>
    <row r="502" spans="1:8" ht="31.2" x14ac:dyDescent="0.3">
      <c r="A502" s="76" t="s">
        <v>146</v>
      </c>
      <c r="B502" s="77"/>
      <c r="C502" s="78"/>
      <c r="D502" s="28">
        <v>65</v>
      </c>
      <c r="E502" s="29">
        <v>450000</v>
      </c>
      <c r="F502" s="25" t="s">
        <v>147</v>
      </c>
      <c r="G502" s="12" t="s">
        <v>148</v>
      </c>
      <c r="H502" s="13">
        <f>D502*60</f>
        <v>3900</v>
      </c>
    </row>
    <row r="503" spans="1:8" ht="46.8" x14ac:dyDescent="0.3">
      <c r="A503" s="73" t="s">
        <v>149</v>
      </c>
      <c r="B503" s="74"/>
      <c r="C503" s="75"/>
      <c r="D503" s="15" t="s">
        <v>141</v>
      </c>
      <c r="E503" s="16" t="s">
        <v>19</v>
      </c>
      <c r="F503" s="30" t="s">
        <v>20</v>
      </c>
      <c r="G503" s="26" t="s">
        <v>21</v>
      </c>
      <c r="H503" s="15" t="s">
        <v>22</v>
      </c>
    </row>
    <row r="504" spans="1:8" x14ac:dyDescent="0.3">
      <c r="A504" s="67"/>
      <c r="B504" s="68"/>
      <c r="C504" s="69"/>
      <c r="D504" s="32"/>
      <c r="E504" s="32"/>
      <c r="F504" s="18"/>
      <c r="G504" s="19"/>
      <c r="H504" s="19"/>
    </row>
    <row r="505" spans="1:8" ht="15.6" customHeight="1" x14ac:dyDescent="0.3">
      <c r="A505" s="67"/>
      <c r="B505" s="68"/>
      <c r="C505" s="69"/>
      <c r="D505" s="32"/>
      <c r="E505" s="32"/>
      <c r="F505" s="18"/>
      <c r="G505" s="19"/>
      <c r="H505" s="19"/>
    </row>
    <row r="506" spans="1:8" x14ac:dyDescent="0.3">
      <c r="A506" s="67"/>
      <c r="B506" s="68"/>
      <c r="C506" s="69"/>
      <c r="D506" s="32"/>
      <c r="E506" s="32"/>
      <c r="F506" s="18"/>
      <c r="G506" s="19"/>
      <c r="H506" s="19"/>
    </row>
    <row r="507" spans="1:8" x14ac:dyDescent="0.3">
      <c r="A507" s="67"/>
      <c r="B507" s="68"/>
      <c r="C507" s="69"/>
      <c r="D507" s="32"/>
      <c r="E507" s="32"/>
      <c r="F507" s="18"/>
      <c r="G507" s="19"/>
      <c r="H507" s="19"/>
    </row>
    <row r="508" spans="1:8" x14ac:dyDescent="0.3">
      <c r="A508" s="67"/>
      <c r="B508" s="68"/>
      <c r="C508" s="69"/>
      <c r="D508" s="32"/>
      <c r="E508" s="32"/>
      <c r="F508" s="18"/>
      <c r="G508" s="19"/>
      <c r="H508" s="19"/>
    </row>
    <row r="509" spans="1:8" x14ac:dyDescent="0.3">
      <c r="A509" s="67"/>
      <c r="B509" s="68"/>
      <c r="C509" s="69"/>
      <c r="D509" s="32"/>
      <c r="E509" s="32"/>
      <c r="F509" s="18"/>
      <c r="G509" s="19"/>
      <c r="H509" s="19"/>
    </row>
    <row r="510" spans="1:8" x14ac:dyDescent="0.3">
      <c r="A510" s="67"/>
      <c r="B510" s="68"/>
      <c r="C510" s="69"/>
      <c r="D510" s="32"/>
      <c r="E510" s="32"/>
      <c r="F510" s="18"/>
      <c r="G510" s="19"/>
      <c r="H510" s="19"/>
    </row>
    <row r="511" spans="1:8" x14ac:dyDescent="0.3">
      <c r="A511" s="67"/>
      <c r="B511" s="68"/>
      <c r="C511" s="69"/>
      <c r="D511" s="32"/>
      <c r="E511" s="32"/>
      <c r="F511" s="18"/>
      <c r="G511" s="19"/>
      <c r="H511" s="19"/>
    </row>
    <row r="512" spans="1:8" x14ac:dyDescent="0.3">
      <c r="A512" s="67"/>
      <c r="B512" s="68"/>
      <c r="C512" s="69"/>
      <c r="D512" s="32"/>
      <c r="E512" s="32"/>
      <c r="F512" s="18"/>
      <c r="G512" s="19"/>
      <c r="H512" s="19"/>
    </row>
    <row r="513" spans="1:8" x14ac:dyDescent="0.3">
      <c r="A513" s="67"/>
      <c r="B513" s="68"/>
      <c r="C513" s="69"/>
      <c r="D513" s="32"/>
      <c r="E513" s="32"/>
      <c r="F513" s="18"/>
      <c r="G513" s="19"/>
      <c r="H513" s="19"/>
    </row>
    <row r="514" spans="1:8" x14ac:dyDescent="0.3">
      <c r="A514" s="104"/>
      <c r="B514" s="104"/>
      <c r="C514" s="104"/>
      <c r="D514" s="104"/>
      <c r="E514" s="104"/>
      <c r="F514" s="104"/>
      <c r="G514" s="104"/>
      <c r="H514" s="104"/>
    </row>
    <row r="515" spans="1:8" x14ac:dyDescent="0.3">
      <c r="A515" s="105" t="s">
        <v>150</v>
      </c>
      <c r="B515" s="105"/>
      <c r="C515" s="105"/>
      <c r="D515" s="105"/>
      <c r="E515" s="105"/>
      <c r="F515" s="105"/>
      <c r="G515" s="105"/>
      <c r="H515" s="105"/>
    </row>
    <row r="516" spans="1:8" x14ac:dyDescent="0.3">
      <c r="A516" s="106"/>
      <c r="B516" s="106"/>
      <c r="C516" s="106"/>
      <c r="D516" s="106"/>
      <c r="E516" s="106"/>
      <c r="F516" s="106"/>
      <c r="G516" s="106"/>
      <c r="H516" s="106"/>
    </row>
    <row r="517" spans="1:8" ht="20.399999999999999" x14ac:dyDescent="0.3">
      <c r="A517" s="70" t="s">
        <v>143</v>
      </c>
      <c r="B517" s="70"/>
      <c r="C517" s="70"/>
      <c r="D517" s="70"/>
      <c r="E517" s="70"/>
      <c r="F517" s="70"/>
      <c r="G517" s="70"/>
      <c r="H517" s="70"/>
    </row>
    <row r="518" spans="1:8" x14ac:dyDescent="0.3">
      <c r="A518" s="92" t="s">
        <v>88</v>
      </c>
      <c r="B518" s="93"/>
      <c r="C518" s="93"/>
      <c r="D518" s="93"/>
      <c r="E518" s="93"/>
      <c r="F518" s="93"/>
      <c r="G518" s="93"/>
      <c r="H518" s="94"/>
    </row>
    <row r="519" spans="1:8" x14ac:dyDescent="0.3">
      <c r="A519" s="95"/>
      <c r="B519" s="96"/>
      <c r="C519" s="96"/>
      <c r="D519" s="96"/>
      <c r="E519" s="96"/>
      <c r="F519" s="96"/>
      <c r="G519" s="96"/>
      <c r="H519" s="97"/>
    </row>
    <row r="520" spans="1:8" x14ac:dyDescent="0.3">
      <c r="A520" s="98"/>
      <c r="B520" s="99"/>
      <c r="C520" s="99"/>
      <c r="D520" s="99"/>
      <c r="E520" s="99"/>
      <c r="F520" s="99"/>
      <c r="G520" s="99"/>
      <c r="H520" s="100"/>
    </row>
    <row r="521" spans="1:8" ht="152.4" customHeight="1" x14ac:dyDescent="0.3">
      <c r="A521" s="101" t="s">
        <v>245</v>
      </c>
      <c r="B521" s="102"/>
      <c r="C521" s="102"/>
      <c r="D521" s="102"/>
      <c r="E521" s="102"/>
      <c r="F521" s="102"/>
      <c r="G521" s="102"/>
      <c r="H521" s="103"/>
    </row>
    <row r="522" spans="1:8" ht="17.399999999999999" x14ac:dyDescent="0.3">
      <c r="A522" s="71" t="s">
        <v>151</v>
      </c>
      <c r="B522" s="71"/>
      <c r="C522" s="71"/>
      <c r="D522" s="71"/>
      <c r="E522" s="71"/>
      <c r="F522" s="71"/>
      <c r="G522" s="90">
        <v>3790</v>
      </c>
      <c r="H522" s="91"/>
    </row>
    <row r="523" spans="1:8" x14ac:dyDescent="0.3">
      <c r="A523" s="110" t="s">
        <v>152</v>
      </c>
      <c r="B523" s="110"/>
      <c r="C523" s="110"/>
      <c r="D523" s="110"/>
      <c r="E523" s="110"/>
      <c r="F523" s="110"/>
      <c r="G523" s="110"/>
      <c r="H523" s="110"/>
    </row>
    <row r="524" spans="1:8" x14ac:dyDescent="0.3">
      <c r="A524" s="110"/>
      <c r="B524" s="110"/>
      <c r="C524" s="110"/>
      <c r="D524" s="110"/>
      <c r="E524" s="110"/>
      <c r="F524" s="110"/>
      <c r="G524" s="110"/>
      <c r="H524" s="110"/>
    </row>
    <row r="525" spans="1:8" ht="15.6" customHeight="1" x14ac:dyDescent="0.3">
      <c r="A525" s="107" t="s">
        <v>17</v>
      </c>
      <c r="B525" s="108"/>
      <c r="C525" s="109"/>
      <c r="D525" s="6" t="s">
        <v>18</v>
      </c>
      <c r="E525" s="7" t="s">
        <v>19</v>
      </c>
      <c r="F525" s="31" t="s">
        <v>20</v>
      </c>
      <c r="G525" s="8" t="s">
        <v>21</v>
      </c>
      <c r="H525" s="6" t="s">
        <v>22</v>
      </c>
    </row>
    <row r="526" spans="1:8" ht="15.6" x14ac:dyDescent="0.3">
      <c r="A526" s="76" t="s">
        <v>153</v>
      </c>
      <c r="B526" s="77"/>
      <c r="C526" s="78"/>
      <c r="D526" s="28">
        <v>5</v>
      </c>
      <c r="E526" s="29">
        <f>500*6</f>
        <v>3000</v>
      </c>
      <c r="F526" s="25" t="s">
        <v>109</v>
      </c>
      <c r="G526" s="12" t="s">
        <v>79</v>
      </c>
      <c r="H526" s="13">
        <f>D526*500*6</f>
        <v>15000</v>
      </c>
    </row>
    <row r="527" spans="1:8" ht="46.8" x14ac:dyDescent="0.3">
      <c r="A527" s="73" t="s">
        <v>26</v>
      </c>
      <c r="B527" s="74"/>
      <c r="C527" s="75"/>
      <c r="D527" s="15" t="s">
        <v>27</v>
      </c>
      <c r="E527" s="16" t="s">
        <v>19</v>
      </c>
      <c r="F527" s="30" t="s">
        <v>20</v>
      </c>
      <c r="G527" s="26" t="s">
        <v>21</v>
      </c>
      <c r="H527" s="15" t="s">
        <v>22</v>
      </c>
    </row>
    <row r="528" spans="1:8" x14ac:dyDescent="0.3">
      <c r="A528" s="127" t="s">
        <v>239</v>
      </c>
      <c r="B528" s="128"/>
      <c r="C528" s="129"/>
      <c r="D528" s="57">
        <v>3.75</v>
      </c>
      <c r="E528" s="32" t="s">
        <v>238</v>
      </c>
      <c r="F528" s="18" t="s">
        <v>217</v>
      </c>
      <c r="G528" s="19" t="s">
        <v>216</v>
      </c>
      <c r="H528" s="58">
        <v>3790</v>
      </c>
    </row>
    <row r="529" spans="1:8" x14ac:dyDescent="0.3">
      <c r="A529" s="67"/>
      <c r="B529" s="68"/>
      <c r="C529" s="69"/>
      <c r="D529" s="57"/>
      <c r="E529" s="32"/>
      <c r="F529" s="18"/>
      <c r="G529" s="19"/>
      <c r="H529" s="19"/>
    </row>
    <row r="530" spans="1:8" x14ac:dyDescent="0.3">
      <c r="A530" s="67"/>
      <c r="B530" s="68"/>
      <c r="C530" s="69"/>
      <c r="D530" s="57"/>
      <c r="E530" s="32"/>
      <c r="F530" s="18"/>
      <c r="G530" s="19"/>
      <c r="H530" s="19"/>
    </row>
    <row r="531" spans="1:8" x14ac:dyDescent="0.3">
      <c r="A531" s="67"/>
      <c r="B531" s="68"/>
      <c r="C531" s="69"/>
      <c r="D531" s="57"/>
      <c r="E531" s="32"/>
      <c r="F531" s="18"/>
      <c r="G531" s="19"/>
      <c r="H531" s="19"/>
    </row>
    <row r="532" spans="1:8" x14ac:dyDescent="0.3">
      <c r="A532" s="67"/>
      <c r="B532" s="68"/>
      <c r="C532" s="69"/>
      <c r="D532" s="57"/>
      <c r="E532" s="32"/>
      <c r="F532" s="18"/>
      <c r="G532" s="19"/>
      <c r="H532" s="19"/>
    </row>
    <row r="533" spans="1:8" x14ac:dyDescent="0.3">
      <c r="A533" s="67"/>
      <c r="B533" s="68"/>
      <c r="C533" s="69"/>
      <c r="D533" s="57"/>
      <c r="E533" s="32"/>
      <c r="F533" s="18"/>
      <c r="G533" s="19"/>
      <c r="H533" s="19"/>
    </row>
    <row r="534" spans="1:8" x14ac:dyDescent="0.3">
      <c r="A534" s="67"/>
      <c r="B534" s="68"/>
      <c r="C534" s="69"/>
      <c r="D534" s="57"/>
      <c r="E534" s="32"/>
      <c r="F534" s="18"/>
      <c r="G534" s="19"/>
      <c r="H534" s="19"/>
    </row>
    <row r="535" spans="1:8" x14ac:dyDescent="0.3">
      <c r="A535" s="67"/>
      <c r="B535" s="68"/>
      <c r="C535" s="69"/>
      <c r="D535" s="57"/>
      <c r="E535" s="32"/>
      <c r="F535" s="18"/>
      <c r="G535" s="19"/>
      <c r="H535" s="19"/>
    </row>
    <row r="536" spans="1:8" x14ac:dyDescent="0.3">
      <c r="A536" s="67"/>
      <c r="B536" s="68"/>
      <c r="C536" s="69"/>
      <c r="D536" s="57"/>
      <c r="E536" s="32"/>
      <c r="F536" s="18"/>
      <c r="G536" s="19"/>
      <c r="H536" s="19"/>
    </row>
    <row r="537" spans="1:8" x14ac:dyDescent="0.3">
      <c r="A537" s="67"/>
      <c r="B537" s="68"/>
      <c r="C537" s="69"/>
      <c r="D537" s="57"/>
      <c r="E537" s="32"/>
      <c r="F537" s="18"/>
      <c r="G537" s="19"/>
      <c r="H537" s="19"/>
    </row>
    <row r="538" spans="1:8" x14ac:dyDescent="0.3">
      <c r="A538" s="104"/>
      <c r="B538" s="104"/>
      <c r="C538" s="104"/>
      <c r="D538" s="104"/>
      <c r="E538" s="104"/>
      <c r="F538" s="104"/>
      <c r="G538" s="104"/>
      <c r="H538" s="104"/>
    </row>
    <row r="539" spans="1:8" x14ac:dyDescent="0.3">
      <c r="A539" s="105" t="s">
        <v>154</v>
      </c>
      <c r="B539" s="105"/>
      <c r="C539" s="105"/>
      <c r="D539" s="105"/>
      <c r="E539" s="105"/>
      <c r="F539" s="105"/>
      <c r="G539" s="105"/>
      <c r="H539" s="105"/>
    </row>
    <row r="540" spans="1:8" x14ac:dyDescent="0.3">
      <c r="A540" s="106"/>
      <c r="B540" s="106"/>
      <c r="C540" s="106"/>
      <c r="D540" s="106"/>
      <c r="E540" s="106"/>
      <c r="F540" s="106"/>
      <c r="G540" s="106"/>
      <c r="H540" s="106"/>
    </row>
    <row r="541" spans="1:8" ht="20.399999999999999" x14ac:dyDescent="0.3">
      <c r="A541" s="70" t="s">
        <v>143</v>
      </c>
      <c r="B541" s="70"/>
      <c r="C541" s="70"/>
      <c r="D541" s="70"/>
      <c r="E541" s="70"/>
      <c r="F541" s="70"/>
      <c r="G541" s="70"/>
      <c r="H541" s="70"/>
    </row>
    <row r="542" spans="1:8" x14ac:dyDescent="0.3">
      <c r="A542" s="92" t="s">
        <v>88</v>
      </c>
      <c r="B542" s="93"/>
      <c r="C542" s="93"/>
      <c r="D542" s="93"/>
      <c r="E542" s="93"/>
      <c r="F542" s="93"/>
      <c r="G542" s="93"/>
      <c r="H542" s="94"/>
    </row>
    <row r="543" spans="1:8" x14ac:dyDescent="0.3">
      <c r="A543" s="95"/>
      <c r="B543" s="96"/>
      <c r="C543" s="96"/>
      <c r="D543" s="96"/>
      <c r="E543" s="96"/>
      <c r="F543" s="96"/>
      <c r="G543" s="96"/>
      <c r="H543" s="97"/>
    </row>
    <row r="544" spans="1:8" x14ac:dyDescent="0.3">
      <c r="A544" s="98"/>
      <c r="B544" s="99"/>
      <c r="C544" s="99"/>
      <c r="D544" s="99"/>
      <c r="E544" s="99"/>
      <c r="F544" s="99"/>
      <c r="G544" s="99"/>
      <c r="H544" s="100"/>
    </row>
    <row r="545" spans="1:8" ht="171" customHeight="1" x14ac:dyDescent="0.3">
      <c r="A545" s="101" t="s">
        <v>258</v>
      </c>
      <c r="B545" s="102"/>
      <c r="C545" s="102"/>
      <c r="D545" s="102"/>
      <c r="E545" s="102"/>
      <c r="F545" s="102"/>
      <c r="G545" s="102"/>
      <c r="H545" s="103"/>
    </row>
    <row r="546" spans="1:8" ht="17.399999999999999" x14ac:dyDescent="0.3">
      <c r="A546" s="71" t="s">
        <v>155</v>
      </c>
      <c r="B546" s="71"/>
      <c r="C546" s="71"/>
      <c r="D546" s="71"/>
      <c r="E546" s="71"/>
      <c r="F546" s="71"/>
      <c r="G546" s="90">
        <v>7215</v>
      </c>
      <c r="H546" s="91"/>
    </row>
    <row r="547" spans="1:8" x14ac:dyDescent="0.3">
      <c r="A547" s="110" t="s">
        <v>156</v>
      </c>
      <c r="B547" s="110"/>
      <c r="C547" s="110"/>
      <c r="D547" s="110"/>
      <c r="E547" s="110"/>
      <c r="F547" s="110"/>
      <c r="G547" s="110"/>
      <c r="H547" s="110"/>
    </row>
    <row r="548" spans="1:8" x14ac:dyDescent="0.3">
      <c r="A548" s="110"/>
      <c r="B548" s="110"/>
      <c r="C548" s="110"/>
      <c r="D548" s="110"/>
      <c r="E548" s="110"/>
      <c r="F548" s="110"/>
      <c r="G548" s="110"/>
      <c r="H548" s="110"/>
    </row>
    <row r="549" spans="1:8" ht="46.8" x14ac:dyDescent="0.3">
      <c r="A549" s="107" t="s">
        <v>17</v>
      </c>
      <c r="B549" s="108"/>
      <c r="C549" s="109"/>
      <c r="D549" s="6" t="s">
        <v>18</v>
      </c>
      <c r="E549" s="7" t="s">
        <v>19</v>
      </c>
      <c r="F549" s="31" t="s">
        <v>20</v>
      </c>
      <c r="G549" s="8" t="s">
        <v>21</v>
      </c>
      <c r="H549" s="6" t="s">
        <v>22</v>
      </c>
    </row>
    <row r="550" spans="1:8" ht="15.6" x14ac:dyDescent="0.3">
      <c r="A550" s="76" t="s">
        <v>157</v>
      </c>
      <c r="B550" s="77"/>
      <c r="C550" s="78"/>
      <c r="D550" s="28">
        <v>0.47</v>
      </c>
      <c r="E550" s="29">
        <v>30000</v>
      </c>
      <c r="F550" s="25" t="s">
        <v>158</v>
      </c>
      <c r="G550" s="12" t="s">
        <v>79</v>
      </c>
      <c r="H550" s="13">
        <f>D550*5000*6</f>
        <v>14100</v>
      </c>
    </row>
    <row r="551" spans="1:8" ht="46.8" x14ac:dyDescent="0.3">
      <c r="A551" s="73" t="s">
        <v>159</v>
      </c>
      <c r="B551" s="74"/>
      <c r="C551" s="75"/>
      <c r="D551" s="15" t="s">
        <v>27</v>
      </c>
      <c r="E551" s="16" t="s">
        <v>19</v>
      </c>
      <c r="F551" s="30" t="s">
        <v>20</v>
      </c>
      <c r="G551" s="26" t="s">
        <v>21</v>
      </c>
      <c r="H551" s="15" t="s">
        <v>22</v>
      </c>
    </row>
    <row r="552" spans="1:8" x14ac:dyDescent="0.3">
      <c r="A552" s="127" t="s">
        <v>225</v>
      </c>
      <c r="B552" s="128"/>
      <c r="C552" s="129"/>
      <c r="D552" s="32">
        <v>4.8099999999999997E-2</v>
      </c>
      <c r="E552" s="32" t="s">
        <v>240</v>
      </c>
      <c r="F552" s="59">
        <v>150000</v>
      </c>
      <c r="G552" s="19" t="s">
        <v>216</v>
      </c>
      <c r="H552" s="58">
        <v>7215</v>
      </c>
    </row>
    <row r="553" spans="1:8" x14ac:dyDescent="0.3">
      <c r="A553" s="67"/>
      <c r="B553" s="68"/>
      <c r="C553" s="69"/>
      <c r="D553" s="32"/>
      <c r="E553" s="32"/>
      <c r="F553" s="18"/>
      <c r="G553" s="19"/>
      <c r="H553" s="19"/>
    </row>
    <row r="554" spans="1:8" x14ac:dyDescent="0.3">
      <c r="A554" s="67"/>
      <c r="B554" s="68"/>
      <c r="C554" s="69"/>
      <c r="D554" s="32"/>
      <c r="E554" s="32"/>
      <c r="F554" s="18"/>
      <c r="G554" s="19"/>
      <c r="H554" s="19"/>
    </row>
    <row r="555" spans="1:8" x14ac:dyDescent="0.3">
      <c r="A555" s="67"/>
      <c r="B555" s="68"/>
      <c r="C555" s="69"/>
      <c r="D555" s="32"/>
      <c r="E555" s="32"/>
      <c r="F555" s="18"/>
      <c r="G555" s="19"/>
      <c r="H555" s="19"/>
    </row>
    <row r="556" spans="1:8" x14ac:dyDescent="0.3">
      <c r="A556" s="67"/>
      <c r="B556" s="68"/>
      <c r="C556" s="69"/>
      <c r="D556" s="32"/>
      <c r="E556" s="32"/>
      <c r="F556" s="18"/>
      <c r="G556" s="19"/>
      <c r="H556" s="19"/>
    </row>
    <row r="557" spans="1:8" x14ac:dyDescent="0.3">
      <c r="A557" s="67"/>
      <c r="B557" s="68"/>
      <c r="C557" s="69"/>
      <c r="D557" s="32"/>
      <c r="E557" s="32"/>
      <c r="F557" s="18"/>
      <c r="G557" s="19"/>
      <c r="H557" s="19"/>
    </row>
    <row r="558" spans="1:8" x14ac:dyDescent="0.3">
      <c r="A558" s="67"/>
      <c r="B558" s="68"/>
      <c r="C558" s="69"/>
      <c r="D558" s="32"/>
      <c r="E558" s="32"/>
      <c r="F558" s="18"/>
      <c r="G558" s="19"/>
      <c r="H558" s="19"/>
    </row>
    <row r="559" spans="1:8" x14ac:dyDescent="0.3">
      <c r="A559" s="67"/>
      <c r="B559" s="68"/>
      <c r="C559" s="69"/>
      <c r="D559" s="32"/>
      <c r="E559" s="32"/>
      <c r="F559" s="18"/>
      <c r="G559" s="19"/>
      <c r="H559" s="19"/>
    </row>
    <row r="560" spans="1:8" x14ac:dyDescent="0.3">
      <c r="A560" s="67"/>
      <c r="B560" s="68"/>
      <c r="C560" s="69"/>
      <c r="D560" s="32"/>
      <c r="E560" s="32"/>
      <c r="F560" s="18"/>
      <c r="G560" s="19"/>
      <c r="H560" s="19"/>
    </row>
    <row r="561" spans="1:8" x14ac:dyDescent="0.3">
      <c r="A561" s="67"/>
      <c r="B561" s="68"/>
      <c r="C561" s="69"/>
      <c r="D561" s="32"/>
      <c r="E561" s="32"/>
      <c r="F561" s="18"/>
      <c r="G561" s="19"/>
      <c r="H561" s="19"/>
    </row>
    <row r="562" spans="1:8" x14ac:dyDescent="0.3">
      <c r="A562" s="104"/>
      <c r="B562" s="104"/>
      <c r="C562" s="104"/>
      <c r="D562" s="104"/>
      <c r="E562" s="104"/>
      <c r="F562" s="104"/>
      <c r="G562" s="104"/>
      <c r="H562" s="104"/>
    </row>
    <row r="563" spans="1:8" x14ac:dyDescent="0.3">
      <c r="A563" s="105" t="s">
        <v>160</v>
      </c>
      <c r="B563" s="105"/>
      <c r="C563" s="105"/>
      <c r="D563" s="105"/>
      <c r="E563" s="105"/>
      <c r="F563" s="105"/>
      <c r="G563" s="105"/>
      <c r="H563" s="105"/>
    </row>
    <row r="564" spans="1:8" x14ac:dyDescent="0.3">
      <c r="A564" s="106"/>
      <c r="B564" s="106"/>
      <c r="C564" s="106"/>
      <c r="D564" s="106"/>
      <c r="E564" s="106"/>
      <c r="F564" s="106"/>
      <c r="G564" s="106"/>
      <c r="H564" s="106"/>
    </row>
    <row r="565" spans="1:8" ht="20.399999999999999" x14ac:dyDescent="0.3">
      <c r="A565" s="70" t="s">
        <v>143</v>
      </c>
      <c r="B565" s="70"/>
      <c r="C565" s="70"/>
      <c r="D565" s="70"/>
      <c r="E565" s="70"/>
      <c r="F565" s="70"/>
      <c r="G565" s="70"/>
      <c r="H565" s="70"/>
    </row>
    <row r="566" spans="1:8" x14ac:dyDescent="0.3">
      <c r="A566" s="92" t="s">
        <v>88</v>
      </c>
      <c r="B566" s="93"/>
      <c r="C566" s="93"/>
      <c r="D566" s="93"/>
      <c r="E566" s="93"/>
      <c r="F566" s="93"/>
      <c r="G566" s="93"/>
      <c r="H566" s="94"/>
    </row>
    <row r="567" spans="1:8" x14ac:dyDescent="0.3">
      <c r="A567" s="95"/>
      <c r="B567" s="96"/>
      <c r="C567" s="96"/>
      <c r="D567" s="96"/>
      <c r="E567" s="96"/>
      <c r="F567" s="96"/>
      <c r="G567" s="96"/>
      <c r="H567" s="97"/>
    </row>
    <row r="568" spans="1:8" x14ac:dyDescent="0.3">
      <c r="A568" s="98"/>
      <c r="B568" s="99"/>
      <c r="C568" s="99"/>
      <c r="D568" s="99"/>
      <c r="E568" s="99"/>
      <c r="F568" s="99"/>
      <c r="G568" s="99"/>
      <c r="H568" s="100"/>
    </row>
    <row r="569" spans="1:8" ht="171.6" customHeight="1" x14ac:dyDescent="0.3">
      <c r="A569" s="101"/>
      <c r="B569" s="102"/>
      <c r="C569" s="102"/>
      <c r="D569" s="102"/>
      <c r="E569" s="102"/>
      <c r="F569" s="102"/>
      <c r="G569" s="102"/>
      <c r="H569" s="103"/>
    </row>
    <row r="570" spans="1:8" ht="17.399999999999999" x14ac:dyDescent="0.3">
      <c r="A570" s="71" t="s">
        <v>161</v>
      </c>
      <c r="B570" s="71"/>
      <c r="C570" s="71"/>
      <c r="D570" s="71"/>
      <c r="E570" s="71"/>
      <c r="F570" s="71"/>
      <c r="G570" s="90"/>
      <c r="H570" s="91"/>
    </row>
    <row r="571" spans="1:8" x14ac:dyDescent="0.3">
      <c r="A571" s="110" t="s">
        <v>162</v>
      </c>
      <c r="B571" s="110"/>
      <c r="C571" s="110"/>
      <c r="D571" s="110"/>
      <c r="E571" s="110"/>
      <c r="F571" s="110"/>
      <c r="G571" s="110"/>
      <c r="H571" s="110"/>
    </row>
    <row r="572" spans="1:8" x14ac:dyDescent="0.3">
      <c r="A572" s="110"/>
      <c r="B572" s="110"/>
      <c r="C572" s="110"/>
      <c r="D572" s="110"/>
      <c r="E572" s="110"/>
      <c r="F572" s="110"/>
      <c r="G572" s="110"/>
      <c r="H572" s="110"/>
    </row>
    <row r="573" spans="1:8" ht="46.8" x14ac:dyDescent="0.3">
      <c r="A573" s="107" t="s">
        <v>17</v>
      </c>
      <c r="B573" s="108"/>
      <c r="C573" s="109"/>
      <c r="D573" s="6" t="s">
        <v>18</v>
      </c>
      <c r="E573" s="7" t="s">
        <v>19</v>
      </c>
      <c r="F573" s="31" t="s">
        <v>20</v>
      </c>
      <c r="G573" s="8" t="s">
        <v>21</v>
      </c>
      <c r="H573" s="6" t="s">
        <v>22</v>
      </c>
    </row>
    <row r="574" spans="1:8" ht="15.6" x14ac:dyDescent="0.3">
      <c r="A574" s="76" t="s">
        <v>163</v>
      </c>
      <c r="B574" s="77"/>
      <c r="C574" s="78"/>
      <c r="D574" s="28">
        <v>1500</v>
      </c>
      <c r="E574" s="29">
        <v>20000</v>
      </c>
      <c r="F574" s="25" t="s">
        <v>164</v>
      </c>
      <c r="G574" s="12" t="s">
        <v>79</v>
      </c>
      <c r="H574" s="13">
        <f>D574*6</f>
        <v>9000</v>
      </c>
    </row>
    <row r="575" spans="1:8" ht="46.8" x14ac:dyDescent="0.3">
      <c r="A575" s="73" t="s">
        <v>159</v>
      </c>
      <c r="B575" s="74"/>
      <c r="C575" s="75"/>
      <c r="D575" s="15" t="s">
        <v>27</v>
      </c>
      <c r="E575" s="16" t="s">
        <v>19</v>
      </c>
      <c r="F575" s="30" t="s">
        <v>20</v>
      </c>
      <c r="G575" s="26" t="s">
        <v>21</v>
      </c>
      <c r="H575" s="15" t="s">
        <v>22</v>
      </c>
    </row>
    <row r="576" spans="1:8" x14ac:dyDescent="0.3">
      <c r="A576" s="67"/>
      <c r="B576" s="68"/>
      <c r="C576" s="69"/>
      <c r="D576" s="32"/>
      <c r="E576" s="32"/>
      <c r="F576" s="18"/>
      <c r="G576" s="19"/>
      <c r="H576" s="19"/>
    </row>
    <row r="577" spans="1:8" x14ac:dyDescent="0.3">
      <c r="A577" s="67"/>
      <c r="B577" s="68"/>
      <c r="C577" s="69"/>
      <c r="D577" s="32"/>
      <c r="E577" s="32"/>
      <c r="F577" s="18"/>
      <c r="G577" s="19"/>
      <c r="H577" s="19"/>
    </row>
    <row r="578" spans="1:8" x14ac:dyDescent="0.3">
      <c r="A578" s="67"/>
      <c r="B578" s="68"/>
      <c r="C578" s="69"/>
      <c r="D578" s="32"/>
      <c r="E578" s="32"/>
      <c r="F578" s="18"/>
      <c r="G578" s="19"/>
      <c r="H578" s="19"/>
    </row>
    <row r="579" spans="1:8" x14ac:dyDescent="0.3">
      <c r="A579" s="67"/>
      <c r="B579" s="68"/>
      <c r="C579" s="69"/>
      <c r="D579" s="32"/>
      <c r="E579" s="32"/>
      <c r="F579" s="18"/>
      <c r="G579" s="19"/>
      <c r="H579" s="19"/>
    </row>
    <row r="580" spans="1:8" x14ac:dyDescent="0.3">
      <c r="A580" s="67"/>
      <c r="B580" s="68"/>
      <c r="C580" s="69"/>
      <c r="D580" s="32"/>
      <c r="E580" s="32"/>
      <c r="F580" s="18"/>
      <c r="G580" s="19"/>
      <c r="H580" s="19"/>
    </row>
    <row r="581" spans="1:8" x14ac:dyDescent="0.3">
      <c r="A581" s="67"/>
      <c r="B581" s="68"/>
      <c r="C581" s="69"/>
      <c r="D581" s="32"/>
      <c r="E581" s="32"/>
      <c r="F581" s="18"/>
      <c r="G581" s="19"/>
      <c r="H581" s="19"/>
    </row>
    <row r="582" spans="1:8" x14ac:dyDescent="0.3">
      <c r="A582" s="67"/>
      <c r="B582" s="68"/>
      <c r="C582" s="69"/>
      <c r="D582" s="32"/>
      <c r="E582" s="32"/>
      <c r="F582" s="18"/>
      <c r="G582" s="19"/>
      <c r="H582" s="19"/>
    </row>
    <row r="583" spans="1:8" x14ac:dyDescent="0.3">
      <c r="A583" s="67"/>
      <c r="B583" s="68"/>
      <c r="C583" s="69"/>
      <c r="D583" s="32"/>
      <c r="E583" s="32"/>
      <c r="F583" s="18"/>
      <c r="G583" s="19"/>
      <c r="H583" s="19"/>
    </row>
    <row r="584" spans="1:8" x14ac:dyDescent="0.3">
      <c r="A584" s="67"/>
      <c r="B584" s="68"/>
      <c r="C584" s="69"/>
      <c r="D584" s="32"/>
      <c r="E584" s="32"/>
      <c r="F584" s="18"/>
      <c r="G584" s="19"/>
      <c r="H584" s="19"/>
    </row>
    <row r="585" spans="1:8" x14ac:dyDescent="0.3">
      <c r="A585" s="67"/>
      <c r="B585" s="68"/>
      <c r="C585" s="69"/>
      <c r="D585" s="32"/>
      <c r="E585" s="32"/>
      <c r="F585" s="18"/>
      <c r="G585" s="19"/>
      <c r="H585" s="19"/>
    </row>
    <row r="586" spans="1:8" x14ac:dyDescent="0.3">
      <c r="A586" s="104"/>
      <c r="B586" s="104"/>
      <c r="C586" s="104"/>
      <c r="D586" s="104"/>
      <c r="E586" s="104"/>
      <c r="F586" s="104"/>
      <c r="G586" s="104"/>
      <c r="H586" s="104"/>
    </row>
    <row r="587" spans="1:8" x14ac:dyDescent="0.3">
      <c r="A587" s="105" t="s">
        <v>165</v>
      </c>
      <c r="B587" s="105"/>
      <c r="C587" s="105"/>
      <c r="D587" s="105"/>
      <c r="E587" s="105"/>
      <c r="F587" s="105"/>
      <c r="G587" s="105"/>
      <c r="H587" s="105"/>
    </row>
    <row r="588" spans="1:8" x14ac:dyDescent="0.3">
      <c r="A588" s="106"/>
      <c r="B588" s="106"/>
      <c r="C588" s="106"/>
      <c r="D588" s="106"/>
      <c r="E588" s="106"/>
      <c r="F588" s="106"/>
      <c r="G588" s="106"/>
      <c r="H588" s="106"/>
    </row>
    <row r="589" spans="1:8" ht="20.399999999999999" x14ac:dyDescent="0.3">
      <c r="A589" s="70" t="s">
        <v>143</v>
      </c>
      <c r="B589" s="70"/>
      <c r="C589" s="70"/>
      <c r="D589" s="70"/>
      <c r="E589" s="70"/>
      <c r="F589" s="70"/>
      <c r="G589" s="70"/>
      <c r="H589" s="70"/>
    </row>
    <row r="590" spans="1:8" x14ac:dyDescent="0.3">
      <c r="A590" s="92" t="s">
        <v>166</v>
      </c>
      <c r="B590" s="93"/>
      <c r="C590" s="93"/>
      <c r="D590" s="93"/>
      <c r="E590" s="93"/>
      <c r="F590" s="93"/>
      <c r="G590" s="93"/>
      <c r="H590" s="94"/>
    </row>
    <row r="591" spans="1:8" x14ac:dyDescent="0.3">
      <c r="A591" s="95"/>
      <c r="B591" s="96"/>
      <c r="C591" s="96"/>
      <c r="D591" s="96"/>
      <c r="E591" s="96"/>
      <c r="F591" s="96"/>
      <c r="G591" s="96"/>
      <c r="H591" s="97"/>
    </row>
    <row r="592" spans="1:8" x14ac:dyDescent="0.3">
      <c r="A592" s="98"/>
      <c r="B592" s="99"/>
      <c r="C592" s="99"/>
      <c r="D592" s="99"/>
      <c r="E592" s="99"/>
      <c r="F592" s="99"/>
      <c r="G592" s="99"/>
      <c r="H592" s="100"/>
    </row>
    <row r="593" spans="1:8" ht="145.94999999999999" customHeight="1" x14ac:dyDescent="0.3">
      <c r="A593" s="101"/>
      <c r="B593" s="102"/>
      <c r="C593" s="102"/>
      <c r="D593" s="102"/>
      <c r="E593" s="102"/>
      <c r="F593" s="102"/>
      <c r="G593" s="102"/>
      <c r="H593" s="103"/>
    </row>
    <row r="594" spans="1:8" ht="17.399999999999999" x14ac:dyDescent="0.3">
      <c r="A594" s="71" t="s">
        <v>167</v>
      </c>
      <c r="B594" s="71"/>
      <c r="C594" s="71"/>
      <c r="D594" s="71"/>
      <c r="E594" s="71"/>
      <c r="F594" s="71"/>
      <c r="G594" s="90"/>
      <c r="H594" s="91"/>
    </row>
    <row r="595" spans="1:8" x14ac:dyDescent="0.3">
      <c r="A595" s="110" t="s">
        <v>168</v>
      </c>
      <c r="B595" s="110"/>
      <c r="C595" s="110"/>
      <c r="D595" s="110"/>
      <c r="E595" s="110"/>
      <c r="F595" s="110"/>
      <c r="G595" s="110"/>
      <c r="H595" s="110"/>
    </row>
    <row r="596" spans="1:8" x14ac:dyDescent="0.3">
      <c r="A596" s="110"/>
      <c r="B596" s="110"/>
      <c r="C596" s="110"/>
      <c r="D596" s="110"/>
      <c r="E596" s="110"/>
      <c r="F596" s="110"/>
      <c r="G596" s="110"/>
      <c r="H596" s="110"/>
    </row>
    <row r="597" spans="1:8" x14ac:dyDescent="0.3">
      <c r="A597" s="110"/>
      <c r="B597" s="110"/>
      <c r="C597" s="110"/>
      <c r="D597" s="110"/>
      <c r="E597" s="110"/>
      <c r="F597" s="110"/>
      <c r="G597" s="110"/>
      <c r="H597" s="110"/>
    </row>
    <row r="598" spans="1:8" x14ac:dyDescent="0.3">
      <c r="A598" s="110"/>
      <c r="B598" s="110"/>
      <c r="C598" s="110"/>
      <c r="D598" s="110"/>
      <c r="E598" s="110"/>
      <c r="F598" s="110"/>
      <c r="G598" s="110"/>
      <c r="H598" s="110"/>
    </row>
    <row r="599" spans="1:8" ht="46.8" x14ac:dyDescent="0.3">
      <c r="A599" s="107" t="s">
        <v>17</v>
      </c>
      <c r="B599" s="108"/>
      <c r="C599" s="109"/>
      <c r="D599" s="6" t="s">
        <v>18</v>
      </c>
      <c r="E599" s="7" t="s">
        <v>19</v>
      </c>
      <c r="F599" s="31" t="s">
        <v>20</v>
      </c>
      <c r="G599" s="8" t="s">
        <v>21</v>
      </c>
      <c r="H599" s="6" t="s">
        <v>22</v>
      </c>
    </row>
    <row r="600" spans="1:8" ht="15.6" x14ac:dyDescent="0.3">
      <c r="A600" s="76" t="s">
        <v>169</v>
      </c>
      <c r="B600" s="77"/>
      <c r="C600" s="78"/>
      <c r="D600" s="28">
        <v>17.22</v>
      </c>
      <c r="E600" s="29">
        <v>405000</v>
      </c>
      <c r="F600" s="25" t="s">
        <v>170</v>
      </c>
      <c r="G600" s="12" t="s">
        <v>139</v>
      </c>
      <c r="H600" s="13">
        <f>D600*160*26</f>
        <v>71635.199999999997</v>
      </c>
    </row>
    <row r="601" spans="1:8" ht="46.8" x14ac:dyDescent="0.3">
      <c r="A601" s="73" t="s">
        <v>159</v>
      </c>
      <c r="B601" s="74"/>
      <c r="C601" s="75"/>
      <c r="D601" s="15" t="s">
        <v>27</v>
      </c>
      <c r="E601" s="16" t="s">
        <v>19</v>
      </c>
      <c r="F601" s="30" t="s">
        <v>20</v>
      </c>
      <c r="G601" s="26" t="s">
        <v>21</v>
      </c>
      <c r="H601" s="15" t="s">
        <v>22</v>
      </c>
    </row>
    <row r="602" spans="1:8" x14ac:dyDescent="0.3">
      <c r="A602" s="67"/>
      <c r="B602" s="68"/>
      <c r="C602" s="69"/>
      <c r="D602" s="32"/>
      <c r="E602" s="32"/>
      <c r="F602" s="18"/>
      <c r="G602" s="19"/>
      <c r="H602" s="19"/>
    </row>
    <row r="603" spans="1:8" x14ac:dyDescent="0.3">
      <c r="A603" s="67"/>
      <c r="B603" s="68"/>
      <c r="C603" s="69"/>
      <c r="D603" s="32"/>
      <c r="E603" s="32"/>
      <c r="F603" s="18"/>
      <c r="G603" s="19"/>
      <c r="H603" s="19"/>
    </row>
    <row r="604" spans="1:8" x14ac:dyDescent="0.3">
      <c r="A604" s="67"/>
      <c r="B604" s="68"/>
      <c r="C604" s="69"/>
      <c r="D604" s="32"/>
      <c r="E604" s="32"/>
      <c r="F604" s="18"/>
      <c r="G604" s="19"/>
      <c r="H604" s="19"/>
    </row>
    <row r="605" spans="1:8" x14ac:dyDescent="0.3">
      <c r="A605" s="67"/>
      <c r="B605" s="68"/>
      <c r="C605" s="69"/>
      <c r="D605" s="32"/>
      <c r="E605" s="32"/>
      <c r="F605" s="18"/>
      <c r="G605" s="19"/>
      <c r="H605" s="19"/>
    </row>
    <row r="606" spans="1:8" x14ac:dyDescent="0.3">
      <c r="A606" s="67"/>
      <c r="B606" s="68"/>
      <c r="C606" s="69"/>
      <c r="D606" s="32"/>
      <c r="E606" s="32"/>
      <c r="F606" s="18"/>
      <c r="G606" s="19"/>
      <c r="H606" s="19"/>
    </row>
    <row r="607" spans="1:8" x14ac:dyDescent="0.3">
      <c r="A607" s="67"/>
      <c r="B607" s="68"/>
      <c r="C607" s="69"/>
      <c r="D607" s="32"/>
      <c r="E607" s="32"/>
      <c r="F607" s="18"/>
      <c r="G607" s="19"/>
      <c r="H607" s="19"/>
    </row>
    <row r="608" spans="1:8" x14ac:dyDescent="0.3">
      <c r="A608" s="67"/>
      <c r="B608" s="68"/>
      <c r="C608" s="69"/>
      <c r="D608" s="32"/>
      <c r="E608" s="32"/>
      <c r="F608" s="18"/>
      <c r="G608" s="19"/>
      <c r="H608" s="19"/>
    </row>
    <row r="609" spans="1:8" x14ac:dyDescent="0.3">
      <c r="A609" s="67"/>
      <c r="B609" s="68"/>
      <c r="C609" s="69"/>
      <c r="D609" s="32"/>
      <c r="E609" s="32"/>
      <c r="F609" s="18"/>
      <c r="G609" s="19"/>
      <c r="H609" s="19"/>
    </row>
    <row r="610" spans="1:8" x14ac:dyDescent="0.3">
      <c r="A610" s="67"/>
      <c r="B610" s="68"/>
      <c r="C610" s="69"/>
      <c r="D610" s="32"/>
      <c r="E610" s="32"/>
      <c r="F610" s="18"/>
      <c r="G610" s="19"/>
      <c r="H610" s="19"/>
    </row>
    <row r="611" spans="1:8" x14ac:dyDescent="0.3">
      <c r="A611" s="67"/>
      <c r="B611" s="68"/>
      <c r="C611" s="69"/>
      <c r="D611" s="32"/>
      <c r="E611" s="32"/>
      <c r="F611" s="18"/>
      <c r="G611" s="19"/>
      <c r="H611" s="19"/>
    </row>
    <row r="612" spans="1:8" x14ac:dyDescent="0.3">
      <c r="A612" s="104"/>
      <c r="B612" s="104"/>
      <c r="C612" s="104"/>
      <c r="D612" s="104"/>
      <c r="E612" s="104"/>
      <c r="F612" s="104"/>
      <c r="G612" s="104"/>
      <c r="H612" s="104"/>
    </row>
    <row r="613" spans="1:8" x14ac:dyDescent="0.3">
      <c r="A613" s="177" t="s">
        <v>171</v>
      </c>
      <c r="B613" s="177"/>
      <c r="C613" s="177"/>
      <c r="D613" s="177"/>
      <c r="E613" s="177"/>
      <c r="F613" s="177"/>
      <c r="G613" s="177"/>
      <c r="H613" s="177"/>
    </row>
    <row r="614" spans="1:8" x14ac:dyDescent="0.3">
      <c r="A614" s="178"/>
      <c r="B614" s="178"/>
      <c r="C614" s="178"/>
      <c r="D614" s="178"/>
      <c r="E614" s="178"/>
      <c r="F614" s="178"/>
      <c r="G614" s="178"/>
      <c r="H614" s="178"/>
    </row>
    <row r="615" spans="1:8" ht="21" customHeight="1" x14ac:dyDescent="0.3">
      <c r="A615" s="81" t="s">
        <v>172</v>
      </c>
      <c r="B615" s="81"/>
      <c r="C615" s="81"/>
      <c r="D615" s="81"/>
      <c r="E615" s="81"/>
      <c r="F615" s="81"/>
      <c r="G615" s="81"/>
      <c r="H615" s="81"/>
    </row>
    <row r="616" spans="1:8" ht="21" customHeight="1" x14ac:dyDescent="0.3">
      <c r="A616" s="70"/>
      <c r="B616" s="70"/>
      <c r="C616" s="70"/>
      <c r="D616" s="70"/>
      <c r="E616" s="70"/>
      <c r="F616" s="70"/>
      <c r="G616" s="70"/>
      <c r="H616" s="70"/>
    </row>
    <row r="617" spans="1:8" x14ac:dyDescent="0.3">
      <c r="A617" s="92" t="s">
        <v>88</v>
      </c>
      <c r="B617" s="93"/>
      <c r="C617" s="93"/>
      <c r="D617" s="93"/>
      <c r="E617" s="93"/>
      <c r="F617" s="93"/>
      <c r="G617" s="93"/>
      <c r="H617" s="94"/>
    </row>
    <row r="618" spans="1:8" x14ac:dyDescent="0.3">
      <c r="A618" s="95"/>
      <c r="B618" s="96"/>
      <c r="C618" s="96"/>
      <c r="D618" s="96"/>
      <c r="E618" s="96"/>
      <c r="F618" s="96"/>
      <c r="G618" s="96"/>
      <c r="H618" s="97"/>
    </row>
    <row r="619" spans="1:8" x14ac:dyDescent="0.3">
      <c r="A619" s="98"/>
      <c r="B619" s="99"/>
      <c r="C619" s="99"/>
      <c r="D619" s="99"/>
      <c r="E619" s="99"/>
      <c r="F619" s="99"/>
      <c r="G619" s="99"/>
      <c r="H619" s="100"/>
    </row>
    <row r="620" spans="1:8" ht="141.6" customHeight="1" x14ac:dyDescent="0.3">
      <c r="A620" s="101" t="s">
        <v>241</v>
      </c>
      <c r="B620" s="102"/>
      <c r="C620" s="102"/>
      <c r="D620" s="102"/>
      <c r="E620" s="102"/>
      <c r="F620" s="102"/>
      <c r="G620" s="102"/>
      <c r="H620" s="103"/>
    </row>
    <row r="621" spans="1:8" ht="17.399999999999999" x14ac:dyDescent="0.3">
      <c r="A621" s="71" t="s">
        <v>173</v>
      </c>
      <c r="B621" s="71"/>
      <c r="C621" s="71"/>
      <c r="D621" s="71"/>
      <c r="E621" s="71"/>
      <c r="F621" s="71"/>
      <c r="G621" s="90">
        <v>125000</v>
      </c>
      <c r="H621" s="91"/>
    </row>
    <row r="622" spans="1:8" x14ac:dyDescent="0.3">
      <c r="A622" s="110" t="s">
        <v>174</v>
      </c>
      <c r="B622" s="110"/>
      <c r="C622" s="110"/>
      <c r="D622" s="110"/>
      <c r="E622" s="110"/>
      <c r="F622" s="110"/>
      <c r="G622" s="110"/>
      <c r="H622" s="110"/>
    </row>
    <row r="623" spans="1:8" x14ac:dyDescent="0.3">
      <c r="A623" s="110"/>
      <c r="B623" s="110"/>
      <c r="C623" s="110"/>
      <c r="D623" s="110"/>
      <c r="E623" s="110"/>
      <c r="F623" s="110"/>
      <c r="G623" s="110"/>
      <c r="H623" s="110"/>
    </row>
    <row r="624" spans="1:8" x14ac:dyDescent="0.3">
      <c r="A624" s="110"/>
      <c r="B624" s="110"/>
      <c r="C624" s="110"/>
      <c r="D624" s="110"/>
      <c r="E624" s="110"/>
      <c r="F624" s="110"/>
      <c r="G624" s="110"/>
      <c r="H624" s="110"/>
    </row>
    <row r="625" spans="1:8" x14ac:dyDescent="0.3">
      <c r="A625" s="110"/>
      <c r="B625" s="110"/>
      <c r="C625" s="110"/>
      <c r="D625" s="110"/>
      <c r="E625" s="110"/>
      <c r="F625" s="110"/>
      <c r="G625" s="110"/>
      <c r="H625" s="110"/>
    </row>
    <row r="626" spans="1:8" x14ac:dyDescent="0.3">
      <c r="A626" s="110"/>
      <c r="B626" s="110"/>
      <c r="C626" s="110"/>
      <c r="D626" s="110"/>
      <c r="E626" s="110"/>
      <c r="F626" s="110"/>
      <c r="G626" s="110"/>
      <c r="H626" s="110"/>
    </row>
    <row r="627" spans="1:8" x14ac:dyDescent="0.3">
      <c r="A627" s="110"/>
      <c r="B627" s="110"/>
      <c r="C627" s="110"/>
      <c r="D627" s="110"/>
      <c r="E627" s="110"/>
      <c r="F627" s="110"/>
      <c r="G627" s="110"/>
      <c r="H627" s="110"/>
    </row>
    <row r="628" spans="1:8" x14ac:dyDescent="0.3">
      <c r="A628" s="110"/>
      <c r="B628" s="110"/>
      <c r="C628" s="110"/>
      <c r="D628" s="110"/>
      <c r="E628" s="110"/>
      <c r="F628" s="110"/>
      <c r="G628" s="110"/>
      <c r="H628" s="110"/>
    </row>
    <row r="629" spans="1:8" ht="46.8" x14ac:dyDescent="0.3">
      <c r="A629" s="107" t="s">
        <v>17</v>
      </c>
      <c r="B629" s="108"/>
      <c r="C629" s="109"/>
      <c r="D629" s="6" t="s">
        <v>18</v>
      </c>
      <c r="E629" s="7" t="s">
        <v>19</v>
      </c>
      <c r="F629" s="31" t="s">
        <v>20</v>
      </c>
      <c r="G629" s="8" t="s">
        <v>21</v>
      </c>
      <c r="H629" s="6" t="s">
        <v>22</v>
      </c>
    </row>
    <row r="630" spans="1:8" ht="15.6" x14ac:dyDescent="0.3">
      <c r="A630" s="76" t="s">
        <v>175</v>
      </c>
      <c r="B630" s="77"/>
      <c r="C630" s="78"/>
      <c r="D630" s="28">
        <v>28.97</v>
      </c>
      <c r="E630" s="29">
        <v>500000</v>
      </c>
      <c r="F630" s="25" t="s">
        <v>176</v>
      </c>
      <c r="G630" s="12" t="s">
        <v>177</v>
      </c>
      <c r="H630" s="13">
        <f>D630*40*52</f>
        <v>60257.599999999999</v>
      </c>
    </row>
    <row r="631" spans="1:8" ht="46.8" x14ac:dyDescent="0.3">
      <c r="A631" s="73" t="s">
        <v>159</v>
      </c>
      <c r="B631" s="74"/>
      <c r="C631" s="75"/>
      <c r="D631" s="15" t="s">
        <v>27</v>
      </c>
      <c r="E631" s="16" t="s">
        <v>19</v>
      </c>
      <c r="F631" s="30" t="s">
        <v>20</v>
      </c>
      <c r="G631" s="26" t="s">
        <v>21</v>
      </c>
      <c r="H631" s="15" t="s">
        <v>22</v>
      </c>
    </row>
    <row r="632" spans="1:8" x14ac:dyDescent="0.3">
      <c r="A632" s="127" t="s">
        <v>244</v>
      </c>
      <c r="B632" s="128"/>
      <c r="C632" s="129"/>
      <c r="D632" s="32" t="s">
        <v>243</v>
      </c>
      <c r="E632" s="32" t="s">
        <v>259</v>
      </c>
      <c r="F632" s="18" t="s">
        <v>242</v>
      </c>
      <c r="G632" s="19" t="s">
        <v>216</v>
      </c>
      <c r="H632" s="56">
        <v>125000</v>
      </c>
    </row>
    <row r="633" spans="1:8" x14ac:dyDescent="0.3">
      <c r="A633" s="67"/>
      <c r="B633" s="68"/>
      <c r="C633" s="69"/>
      <c r="D633" s="32"/>
      <c r="E633" s="32"/>
      <c r="F633" s="18"/>
      <c r="G633" s="19"/>
      <c r="H633" s="19"/>
    </row>
    <row r="634" spans="1:8" x14ac:dyDescent="0.3">
      <c r="A634" s="67"/>
      <c r="B634" s="68"/>
      <c r="C634" s="69"/>
      <c r="D634" s="32"/>
      <c r="E634" s="32"/>
      <c r="F634" s="18"/>
      <c r="G634" s="19"/>
      <c r="H634" s="19"/>
    </row>
    <row r="635" spans="1:8" x14ac:dyDescent="0.3">
      <c r="A635" s="67"/>
      <c r="B635" s="68"/>
      <c r="C635" s="69"/>
      <c r="D635" s="32"/>
      <c r="E635" s="32"/>
      <c r="F635" s="18"/>
      <c r="G635" s="19"/>
      <c r="H635" s="19"/>
    </row>
    <row r="636" spans="1:8" x14ac:dyDescent="0.3">
      <c r="A636" s="67"/>
      <c r="B636" s="68"/>
      <c r="C636" s="69"/>
      <c r="D636" s="32"/>
      <c r="E636" s="32"/>
      <c r="F636" s="18"/>
      <c r="G636" s="19"/>
      <c r="H636" s="19"/>
    </row>
    <row r="637" spans="1:8" x14ac:dyDescent="0.3">
      <c r="A637" s="67"/>
      <c r="B637" s="68"/>
      <c r="C637" s="69"/>
      <c r="D637" s="32"/>
      <c r="E637" s="32"/>
      <c r="F637" s="18"/>
      <c r="G637" s="19"/>
      <c r="H637" s="19"/>
    </row>
    <row r="638" spans="1:8" x14ac:dyDescent="0.3">
      <c r="A638" s="67"/>
      <c r="B638" s="68"/>
      <c r="C638" s="69"/>
      <c r="D638" s="32"/>
      <c r="E638" s="32"/>
      <c r="F638" s="18"/>
      <c r="G638" s="19"/>
      <c r="H638" s="19"/>
    </row>
    <row r="639" spans="1:8" x14ac:dyDescent="0.3">
      <c r="A639" s="67"/>
      <c r="B639" s="68"/>
      <c r="C639" s="69"/>
      <c r="D639" s="32"/>
      <c r="E639" s="32"/>
      <c r="F639" s="18"/>
      <c r="G639" s="19"/>
      <c r="H639" s="19"/>
    </row>
    <row r="640" spans="1:8" x14ac:dyDescent="0.3">
      <c r="A640" s="67"/>
      <c r="B640" s="68"/>
      <c r="C640" s="69"/>
      <c r="D640" s="32"/>
      <c r="E640" s="32"/>
      <c r="F640" s="18"/>
      <c r="G640" s="19"/>
      <c r="H640" s="19"/>
    </row>
    <row r="641" spans="1:8" x14ac:dyDescent="0.3">
      <c r="A641" s="67"/>
      <c r="B641" s="68"/>
      <c r="C641" s="69"/>
      <c r="D641" s="32"/>
      <c r="E641" s="32"/>
      <c r="F641" s="18"/>
      <c r="G641" s="19"/>
      <c r="H641" s="19"/>
    </row>
  </sheetData>
  <mergeCells count="486">
    <mergeCell ref="A1:H2"/>
    <mergeCell ref="A24:H25"/>
    <mergeCell ref="A101:H101"/>
    <mergeCell ref="A183:H183"/>
    <mergeCell ref="A184:H185"/>
    <mergeCell ref="A102:H103"/>
    <mergeCell ref="A590:H592"/>
    <mergeCell ref="A576:C576"/>
    <mergeCell ref="A275:H277"/>
    <mergeCell ref="A272:H273"/>
    <mergeCell ref="A557:C557"/>
    <mergeCell ref="A587:H588"/>
    <mergeCell ref="A532:C532"/>
    <mergeCell ref="A533:C533"/>
    <mergeCell ref="A549:C549"/>
    <mergeCell ref="A550:C550"/>
    <mergeCell ref="A536:C536"/>
    <mergeCell ref="A537:C537"/>
    <mergeCell ref="A542:H544"/>
    <mergeCell ref="A545:H545"/>
    <mergeCell ref="G546:H546"/>
    <mergeCell ref="A538:H538"/>
    <mergeCell ref="A539:H540"/>
    <mergeCell ref="A546:F546"/>
    <mergeCell ref="A612:H612"/>
    <mergeCell ref="A613:H614"/>
    <mergeCell ref="A32:H33"/>
    <mergeCell ref="A553:C553"/>
    <mergeCell ref="A554:C554"/>
    <mergeCell ref="A555:C555"/>
    <mergeCell ref="A556:C556"/>
    <mergeCell ref="A271:H271"/>
    <mergeCell ref="A583:C583"/>
    <mergeCell ref="A584:C584"/>
    <mergeCell ref="A585:C585"/>
    <mergeCell ref="A580:C580"/>
    <mergeCell ref="A566:H568"/>
    <mergeCell ref="A569:H569"/>
    <mergeCell ref="A571:H572"/>
    <mergeCell ref="A575:C575"/>
    <mergeCell ref="A573:C573"/>
    <mergeCell ref="A558:C558"/>
    <mergeCell ref="A559:C559"/>
    <mergeCell ref="A560:C560"/>
    <mergeCell ref="A561:C561"/>
    <mergeCell ref="A562:H562"/>
    <mergeCell ref="A535:C535"/>
    <mergeCell ref="A547:H548"/>
    <mergeCell ref="A638:C638"/>
    <mergeCell ref="A641:C641"/>
    <mergeCell ref="A44:C44"/>
    <mergeCell ref="A45:C45"/>
    <mergeCell ref="A46:C46"/>
    <mergeCell ref="A47:C47"/>
    <mergeCell ref="A48:C48"/>
    <mergeCell ref="A51:C51"/>
    <mergeCell ref="A52:C52"/>
    <mergeCell ref="A602:C602"/>
    <mergeCell ref="A603:C603"/>
    <mergeCell ref="A599:C599"/>
    <mergeCell ref="A600:C600"/>
    <mergeCell ref="A629:C629"/>
    <mergeCell ref="A630:C630"/>
    <mergeCell ref="A607:C607"/>
    <mergeCell ref="A574:C574"/>
    <mergeCell ref="A639:C639"/>
    <mergeCell ref="A640:C640"/>
    <mergeCell ref="A605:C605"/>
    <mergeCell ref="A608:C608"/>
    <mergeCell ref="A609:C609"/>
    <mergeCell ref="A610:C610"/>
    <mergeCell ref="A633:C633"/>
    <mergeCell ref="A634:C634"/>
    <mergeCell ref="A635:C635"/>
    <mergeCell ref="A611:C611"/>
    <mergeCell ref="A617:H619"/>
    <mergeCell ref="A620:H620"/>
    <mergeCell ref="A622:H628"/>
    <mergeCell ref="A53:C53"/>
    <mergeCell ref="A89:C89"/>
    <mergeCell ref="A90:C90"/>
    <mergeCell ref="A91:C91"/>
    <mergeCell ref="A631:C631"/>
    <mergeCell ref="A632:C632"/>
    <mergeCell ref="A604:C604"/>
    <mergeCell ref="A577:C577"/>
    <mergeCell ref="A551:C551"/>
    <mergeCell ref="A552:C552"/>
    <mergeCell ref="A593:H593"/>
    <mergeCell ref="A595:H598"/>
    <mergeCell ref="A601:C601"/>
    <mergeCell ref="A563:H564"/>
    <mergeCell ref="A586:H586"/>
    <mergeCell ref="A578:C578"/>
    <mergeCell ref="A579:C579"/>
    <mergeCell ref="A527:C527"/>
    <mergeCell ref="A528:C528"/>
    <mergeCell ref="A511:C511"/>
    <mergeCell ref="A512:C512"/>
    <mergeCell ref="A513:C513"/>
    <mergeCell ref="A529:C529"/>
    <mergeCell ref="A530:C530"/>
    <mergeCell ref="A531:C531"/>
    <mergeCell ref="A534:C534"/>
    <mergeCell ref="A525:C525"/>
    <mergeCell ref="A526:C526"/>
    <mergeCell ref="A523:H524"/>
    <mergeCell ref="G522:H522"/>
    <mergeCell ref="A541:H541"/>
    <mergeCell ref="A471:C471"/>
    <mergeCell ref="A474:C474"/>
    <mergeCell ref="A475:C475"/>
    <mergeCell ref="A476:C476"/>
    <mergeCell ref="A477:C477"/>
    <mergeCell ref="A487:H500"/>
    <mergeCell ref="A417:C417"/>
    <mergeCell ref="A418:C418"/>
    <mergeCell ref="A419:C419"/>
    <mergeCell ref="A422:C422"/>
    <mergeCell ref="A460:H464"/>
    <mergeCell ref="A467:C467"/>
    <mergeCell ref="A427:H427"/>
    <mergeCell ref="A428:H429"/>
    <mergeCell ref="A451:H451"/>
    <mergeCell ref="A452:H453"/>
    <mergeCell ref="A444:C444"/>
    <mergeCell ref="A445:C445"/>
    <mergeCell ref="A438:C438"/>
    <mergeCell ref="A465:C465"/>
    <mergeCell ref="A466:C466"/>
    <mergeCell ref="A440:C440"/>
    <mergeCell ref="A420:C420"/>
    <mergeCell ref="A416:C416"/>
    <mergeCell ref="A403:C403"/>
    <mergeCell ref="A406:C406"/>
    <mergeCell ref="A407:C407"/>
    <mergeCell ref="A408:C408"/>
    <mergeCell ref="A397:C397"/>
    <mergeCell ref="A398:C398"/>
    <mergeCell ref="A413:C413"/>
    <mergeCell ref="A410:G410"/>
    <mergeCell ref="A321:C321"/>
    <mergeCell ref="A318:C318"/>
    <mergeCell ref="A319:C319"/>
    <mergeCell ref="A320:C320"/>
    <mergeCell ref="A330:C330"/>
    <mergeCell ref="A331:C331"/>
    <mergeCell ref="A346:C346"/>
    <mergeCell ref="A336:C336"/>
    <mergeCell ref="A337:C337"/>
    <mergeCell ref="A325:C325"/>
    <mergeCell ref="A323:C323"/>
    <mergeCell ref="A324:C324"/>
    <mergeCell ref="A322:C322"/>
    <mergeCell ref="A334:C334"/>
    <mergeCell ref="A335:C335"/>
    <mergeCell ref="A338:C338"/>
    <mergeCell ref="A339:C339"/>
    <mergeCell ref="A310:C310"/>
    <mergeCell ref="A312:H313"/>
    <mergeCell ref="A316:C316"/>
    <mergeCell ref="A317:C317"/>
    <mergeCell ref="A294:C294"/>
    <mergeCell ref="A296:H297"/>
    <mergeCell ref="A300:C300"/>
    <mergeCell ref="A301:C301"/>
    <mergeCell ref="A302:C302"/>
    <mergeCell ref="A303:C303"/>
    <mergeCell ref="A306:C306"/>
    <mergeCell ref="A307:C307"/>
    <mergeCell ref="A308:C308"/>
    <mergeCell ref="A309:C309"/>
    <mergeCell ref="A305:C305"/>
    <mergeCell ref="A299:C299"/>
    <mergeCell ref="A314:C314"/>
    <mergeCell ref="A315:C315"/>
    <mergeCell ref="A284:C284"/>
    <mergeCell ref="A285:C285"/>
    <mergeCell ref="A286:C286"/>
    <mergeCell ref="A248:H270"/>
    <mergeCell ref="G279:H279"/>
    <mergeCell ref="A279:F279"/>
    <mergeCell ref="A298:C298"/>
    <mergeCell ref="A287:C287"/>
    <mergeCell ref="A288:C288"/>
    <mergeCell ref="A289:C289"/>
    <mergeCell ref="A292:C292"/>
    <mergeCell ref="A293:C293"/>
    <mergeCell ref="A274:H274"/>
    <mergeCell ref="A191:F191"/>
    <mergeCell ref="G191:H191"/>
    <mergeCell ref="A192:H197"/>
    <mergeCell ref="A210:H215"/>
    <mergeCell ref="A230:H234"/>
    <mergeCell ref="A246:C246"/>
    <mergeCell ref="A240:C240"/>
    <mergeCell ref="A243:C243"/>
    <mergeCell ref="A244:C244"/>
    <mergeCell ref="A245:C245"/>
    <mergeCell ref="A241:C241"/>
    <mergeCell ref="A242:C242"/>
    <mergeCell ref="A199:C199"/>
    <mergeCell ref="A216:C216"/>
    <mergeCell ref="A217:C217"/>
    <mergeCell ref="A235:C235"/>
    <mergeCell ref="A236:C236"/>
    <mergeCell ref="A200:C200"/>
    <mergeCell ref="A221:C221"/>
    <mergeCell ref="A222:C222"/>
    <mergeCell ref="A228:C228"/>
    <mergeCell ref="A237:C237"/>
    <mergeCell ref="A238:C238"/>
    <mergeCell ref="A205:C205"/>
    <mergeCell ref="A190:H190"/>
    <mergeCell ref="A156:C156"/>
    <mergeCell ref="A157:C157"/>
    <mergeCell ref="A158:C158"/>
    <mergeCell ref="A171:C171"/>
    <mergeCell ref="A173:C173"/>
    <mergeCell ref="A172:C172"/>
    <mergeCell ref="A175:C175"/>
    <mergeCell ref="A176:C176"/>
    <mergeCell ref="A187:H189"/>
    <mergeCell ref="A177:C177"/>
    <mergeCell ref="A178:C178"/>
    <mergeCell ref="A179:C179"/>
    <mergeCell ref="A180:C180"/>
    <mergeCell ref="A174:C174"/>
    <mergeCell ref="A162:H168"/>
    <mergeCell ref="A169:C169"/>
    <mergeCell ref="A170:C170"/>
    <mergeCell ref="A181:C181"/>
    <mergeCell ref="A160:H161"/>
    <mergeCell ref="A150:C150"/>
    <mergeCell ref="A151:C151"/>
    <mergeCell ref="A57:H61"/>
    <mergeCell ref="A98:C98"/>
    <mergeCell ref="A75:G75"/>
    <mergeCell ref="A76:H77"/>
    <mergeCell ref="A121:C121"/>
    <mergeCell ref="A155:C155"/>
    <mergeCell ref="A140:C140"/>
    <mergeCell ref="A141:C141"/>
    <mergeCell ref="A142:C142"/>
    <mergeCell ref="A148:C148"/>
    <mergeCell ref="A153:C153"/>
    <mergeCell ref="A154:C154"/>
    <mergeCell ref="A152:C152"/>
    <mergeCell ref="A146:C146"/>
    <mergeCell ref="A147:C147"/>
    <mergeCell ref="A78:H86"/>
    <mergeCell ref="A64:C64"/>
    <mergeCell ref="A65:C65"/>
    <mergeCell ref="A66:C66"/>
    <mergeCell ref="A67:C67"/>
    <mergeCell ref="A68:C68"/>
    <mergeCell ref="A69:C69"/>
    <mergeCell ref="A70:C70"/>
    <mergeCell ref="A71:C71"/>
    <mergeCell ref="A74:C74"/>
    <mergeCell ref="A122:C122"/>
    <mergeCell ref="A138:C138"/>
    <mergeCell ref="A139:C139"/>
    <mergeCell ref="A127:H129"/>
    <mergeCell ref="A95:C95"/>
    <mergeCell ref="A99:C99"/>
    <mergeCell ref="A96:C96"/>
    <mergeCell ref="A97:C97"/>
    <mergeCell ref="A120:C120"/>
    <mergeCell ref="A136:C136"/>
    <mergeCell ref="A137:C137"/>
    <mergeCell ref="A132:C132"/>
    <mergeCell ref="A133:C133"/>
    <mergeCell ref="A135:C135"/>
    <mergeCell ref="A119:C119"/>
    <mergeCell ref="A123:C123"/>
    <mergeCell ref="A109:H110"/>
    <mergeCell ref="A125:H126"/>
    <mergeCell ref="A149:C149"/>
    <mergeCell ref="A36:H37"/>
    <mergeCell ref="A55:H56"/>
    <mergeCell ref="A92:C92"/>
    <mergeCell ref="A93:C93"/>
    <mergeCell ref="A94:C94"/>
    <mergeCell ref="A88:C88"/>
    <mergeCell ref="A3:H23"/>
    <mergeCell ref="A72:C72"/>
    <mergeCell ref="A73:C73"/>
    <mergeCell ref="A42:C42"/>
    <mergeCell ref="A43:C43"/>
    <mergeCell ref="A34:H34"/>
    <mergeCell ref="A31:H31"/>
    <mergeCell ref="A38:H41"/>
    <mergeCell ref="A35:F35"/>
    <mergeCell ref="G35:H35"/>
    <mergeCell ref="A113:C113"/>
    <mergeCell ref="A118:C118"/>
    <mergeCell ref="A100:G100"/>
    <mergeCell ref="A124:G124"/>
    <mergeCell ref="A143:G143"/>
    <mergeCell ref="A105:H106"/>
    <mergeCell ref="A107:H107"/>
    <mergeCell ref="A636:C636"/>
    <mergeCell ref="A637:C637"/>
    <mergeCell ref="A49:C49"/>
    <mergeCell ref="A50:C50"/>
    <mergeCell ref="A283:C283"/>
    <mergeCell ref="A282:C282"/>
    <mergeCell ref="A62:C62"/>
    <mergeCell ref="A63:C63"/>
    <mergeCell ref="A87:C87"/>
    <mergeCell ref="A54:G54"/>
    <mergeCell ref="A115:C115"/>
    <mergeCell ref="A116:C116"/>
    <mergeCell ref="A117:C117"/>
    <mergeCell ref="A134:C134"/>
    <mergeCell ref="A108:F108"/>
    <mergeCell ref="G108:H108"/>
    <mergeCell ref="A111:C111"/>
    <mergeCell ref="A112:C112"/>
    <mergeCell ref="A130:C130"/>
    <mergeCell ref="A131:C131"/>
    <mergeCell ref="A208:C208"/>
    <mergeCell ref="A218:C218"/>
    <mergeCell ref="A219:C219"/>
    <mergeCell ref="A220:C220"/>
    <mergeCell ref="G570:H570"/>
    <mergeCell ref="A198:C198"/>
    <mergeCell ref="A290:C290"/>
    <mergeCell ref="A291:C291"/>
    <mergeCell ref="A304:C304"/>
    <mergeCell ref="A414:C414"/>
    <mergeCell ref="A441:C441"/>
    <mergeCell ref="A442:C442"/>
    <mergeCell ref="A443:C443"/>
    <mergeCell ref="A446:C446"/>
    <mergeCell ref="A203:C203"/>
    <mergeCell ref="A204:C204"/>
    <mergeCell ref="A223:C223"/>
    <mergeCell ref="A226:C226"/>
    <mergeCell ref="A227:C227"/>
    <mergeCell ref="A201:C201"/>
    <mergeCell ref="A202:C202"/>
    <mergeCell ref="A225:C225"/>
    <mergeCell ref="A207:C207"/>
    <mergeCell ref="A239:C239"/>
    <mergeCell ref="A224:C224"/>
    <mergeCell ref="A278:H278"/>
    <mergeCell ref="A280:H281"/>
    <mergeCell ref="A376:H380"/>
    <mergeCell ref="A381:C381"/>
    <mergeCell ref="A447:C447"/>
    <mergeCell ref="A448:C448"/>
    <mergeCell ref="A383:C383"/>
    <mergeCell ref="A384:C384"/>
    <mergeCell ref="A385:C385"/>
    <mergeCell ref="A386:C386"/>
    <mergeCell ref="A387:C387"/>
    <mergeCell ref="A389:C389"/>
    <mergeCell ref="A388:C388"/>
    <mergeCell ref="A391:C391"/>
    <mergeCell ref="A392:C392"/>
    <mergeCell ref="A390:C390"/>
    <mergeCell ref="A423:C423"/>
    <mergeCell ref="A424:C424"/>
    <mergeCell ref="A425:C425"/>
    <mergeCell ref="A421:C421"/>
    <mergeCell ref="A411:H412"/>
    <mergeCell ref="A395:H396"/>
    <mergeCell ref="A399:C399"/>
    <mergeCell ref="A400:C400"/>
    <mergeCell ref="A401:C401"/>
    <mergeCell ref="A402:C402"/>
    <mergeCell ref="A409:C409"/>
    <mergeCell ref="A354:C354"/>
    <mergeCell ref="A367:C367"/>
    <mergeCell ref="A368:C368"/>
    <mergeCell ref="A343:G343"/>
    <mergeCell ref="A359:G359"/>
    <mergeCell ref="A375:G375"/>
    <mergeCell ref="A371:C371"/>
    <mergeCell ref="A372:C372"/>
    <mergeCell ref="A373:C373"/>
    <mergeCell ref="A374:C374"/>
    <mergeCell ref="A369:C369"/>
    <mergeCell ref="A360:H361"/>
    <mergeCell ref="A362:C362"/>
    <mergeCell ref="A363:C363"/>
    <mergeCell ref="A364:C364"/>
    <mergeCell ref="A365:C365"/>
    <mergeCell ref="A510:C510"/>
    <mergeCell ref="A514:H514"/>
    <mergeCell ref="A515:H516"/>
    <mergeCell ref="A518:H520"/>
    <mergeCell ref="A521:H521"/>
    <mergeCell ref="A506:C506"/>
    <mergeCell ref="A507:C507"/>
    <mergeCell ref="A382:C382"/>
    <mergeCell ref="A439:C439"/>
    <mergeCell ref="A431:H433"/>
    <mergeCell ref="A434:H434"/>
    <mergeCell ref="A436:H437"/>
    <mergeCell ref="A404:C404"/>
    <mergeCell ref="A405:C405"/>
    <mergeCell ref="A426:G426"/>
    <mergeCell ref="A435:F435"/>
    <mergeCell ref="G435:H435"/>
    <mergeCell ref="A430:H430"/>
    <mergeCell ref="A393:C393"/>
    <mergeCell ref="A449:C449"/>
    <mergeCell ref="A450:C450"/>
    <mergeCell ref="A455:H457"/>
    <mergeCell ref="A458:H458"/>
    <mergeCell ref="A415:C415"/>
    <mergeCell ref="A594:F594"/>
    <mergeCell ref="G594:H594"/>
    <mergeCell ref="A468:C468"/>
    <mergeCell ref="A469:C469"/>
    <mergeCell ref="A470:C470"/>
    <mergeCell ref="A472:C472"/>
    <mergeCell ref="A473:C473"/>
    <mergeCell ref="A621:F621"/>
    <mergeCell ref="G621:H621"/>
    <mergeCell ref="A570:F570"/>
    <mergeCell ref="A581:C581"/>
    <mergeCell ref="A582:C582"/>
    <mergeCell ref="A606:C606"/>
    <mergeCell ref="A482:H484"/>
    <mergeCell ref="A485:H485"/>
    <mergeCell ref="A478:H478"/>
    <mergeCell ref="A479:H480"/>
    <mergeCell ref="A503:C503"/>
    <mergeCell ref="A501:C501"/>
    <mergeCell ref="A502:C502"/>
    <mergeCell ref="A504:C504"/>
    <mergeCell ref="A505:C505"/>
    <mergeCell ref="A508:C508"/>
    <mergeCell ref="A509:C509"/>
    <mergeCell ref="A26:H26"/>
    <mergeCell ref="A565:H565"/>
    <mergeCell ref="A589:H589"/>
    <mergeCell ref="A615:H616"/>
    <mergeCell ref="A454:H454"/>
    <mergeCell ref="A481:H481"/>
    <mergeCell ref="A517:H517"/>
    <mergeCell ref="A144:H145"/>
    <mergeCell ref="A28:H29"/>
    <mergeCell ref="A30:H30"/>
    <mergeCell ref="A104:H104"/>
    <mergeCell ref="A159:G159"/>
    <mergeCell ref="A182:G182"/>
    <mergeCell ref="A209:G209"/>
    <mergeCell ref="A229:G229"/>
    <mergeCell ref="A247:G247"/>
    <mergeCell ref="A327:G327"/>
    <mergeCell ref="A295:G295"/>
    <mergeCell ref="A311:G311"/>
    <mergeCell ref="A459:F459"/>
    <mergeCell ref="G459:H459"/>
    <mergeCell ref="A486:F486"/>
    <mergeCell ref="G486:H486"/>
    <mergeCell ref="A522:F522"/>
    <mergeCell ref="A206:C206"/>
    <mergeCell ref="A186:H186"/>
    <mergeCell ref="A394:G394"/>
    <mergeCell ref="A326:C326"/>
    <mergeCell ref="A328:H329"/>
    <mergeCell ref="A332:C332"/>
    <mergeCell ref="A333:C333"/>
    <mergeCell ref="A340:C340"/>
    <mergeCell ref="A341:C341"/>
    <mergeCell ref="A342:C342"/>
    <mergeCell ref="A344:H345"/>
    <mergeCell ref="A347:C347"/>
    <mergeCell ref="A348:C348"/>
    <mergeCell ref="A349:C349"/>
    <mergeCell ref="A350:C350"/>
    <mergeCell ref="A351:C351"/>
    <mergeCell ref="A352:C352"/>
    <mergeCell ref="A353:C353"/>
    <mergeCell ref="A355:C355"/>
    <mergeCell ref="A356:C356"/>
    <mergeCell ref="A357:C357"/>
    <mergeCell ref="A358:C358"/>
    <mergeCell ref="A366:C366"/>
    <mergeCell ref="A370:C370"/>
  </mergeCells>
  <dataValidations count="1">
    <dataValidation type="textLength" allowBlank="1" showInputMessage="1" showErrorMessage="1" errorTitle="Character Limit Exceeded" error="Please enter 2,500 characters or less." sqref="A44 A132 A113 F148 A171 F113 F44 F132 A148 F171 A200 F237 F200 A218 F218 A237 A284 F316 F284 A316 F300 A332 F332 A399 F348 A348 F364 A364 F383 A383 F415 A415 F399 A300 A440 F440 A467 F467 A503 F503 A527 F527 A551 F551 A575 F575 A601 F601 A631 F631 A89 F89 A64 F64 A282 F282 A42 F42 A62 F62 A87 F87 A111 F111 A130 F130 A146 F146 A169 F169 A198 F198 A216 F216 A235 F235 A298 F298 A314 F314 A330 F330 A346 F346 A362 F362 A381 F381 A397 F397 A413 F413 A438 F438 A465 F465 A501 F501 A525 F525 A549 F549 A573 F573 A599 F599 A629 F629" xr:uid="{00000000-0002-0000-0100-000000000000}">
      <formula1>1</formula1>
      <formula2>2500</formula2>
    </dataValidation>
  </dataValidations>
  <hyperlinks>
    <hyperlink ref="A26:H26" r:id="rId1" display="For SSP-specific questions or questions related to this application, please e-mail fema-ssp@fema.dhs.gov." xr:uid="{0992A706-5EA8-4F97-9237-A4F174D8271E}"/>
    <hyperlink ref="A24" r:id="rId2" display="https://www.fema.gov/grants/preparedness/shelter-services-program/fy-23-nofo" xr:uid="{A10B849F-BBA9-40B0-8BDD-B43B55787D2F}"/>
    <hyperlink ref="A24:H25" r:id="rId3" display="https://www.fema.gov/grants/preparedness/shelter-services-program/" xr:uid="{B6972969-221D-453C-942F-0B3D48C6EB3B}"/>
  </hyperlinks>
  <printOptions horizontalCentered="1" verticalCentered="1"/>
  <pageMargins left="0.15" right="0.15" top="0.5" bottom="0.5" header="0.3" footer="0.3"/>
  <pageSetup scale="53" fitToWidth="0" orientation="portrait" horizontalDpi="1200" verticalDpi="1200"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162A93ADDEB7479AB62EC95630E7E1" ma:contentTypeVersion="15" ma:contentTypeDescription="Create a new document." ma:contentTypeScope="" ma:versionID="d8bc324cd9c1b2c322dbff98cf2c810b">
  <xsd:schema xmlns:xsd="http://www.w3.org/2001/XMLSchema" xmlns:xs="http://www.w3.org/2001/XMLSchema" xmlns:p="http://schemas.microsoft.com/office/2006/metadata/properties" xmlns:ns2="30a5047a-7c12-4226-8b3c-24a6050ff8a6" xmlns:ns3="c6806540-9d18-4149-a3d6-64c2654538ee" targetNamespace="http://schemas.microsoft.com/office/2006/metadata/properties" ma:root="true" ma:fieldsID="8645294751d5f4bc14ca491ff0087ace" ns2:_="" ns3:_="">
    <xsd:import namespace="30a5047a-7c12-4226-8b3c-24a6050ff8a6"/>
    <xsd:import namespace="c6806540-9d18-4149-a3d6-64c2654538ee"/>
    <xsd:element name="properties">
      <xsd:complexType>
        <xsd:sequence>
          <xsd:element name="documentManagement">
            <xsd:complexType>
              <xsd:all>
                <xsd:element ref="ns2:MediaServiceMetadata" minOccurs="0"/>
                <xsd:element ref="ns2:MediaServiceFastMetadata" minOccurs="0"/>
                <xsd:element ref="ns2:Category" minOccurs="0"/>
                <xsd:element ref="ns2:Program" minOccurs="0"/>
                <xsd:element ref="ns2:Working_x0020_Group"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Status" minOccurs="0"/>
                <xsd:element ref="ns2:Year"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a5047a-7c12-4226-8b3c-24a6050ff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ategory" ma:index="10" nillable="true" ma:displayName="Document Type" ma:format="Dropdown" ma:internalName="Category">
      <xsd:simpleType>
        <xsd:restriction base="dms:Choice">
          <xsd:enumeration value="Notes"/>
          <xsd:enumeration value="Resource/Background"/>
          <xsd:enumeration value="Application"/>
          <xsd:enumeration value="Roster"/>
          <xsd:enumeration value="Instrument"/>
          <xsd:enumeration value="Response Letter"/>
          <xsd:enumeration value="NOFO"/>
          <xsd:enumeration value="Template"/>
          <xsd:enumeration value="Memo"/>
          <xsd:enumeration value="Ancillary Documents"/>
          <xsd:enumeration value="Slide Deck"/>
        </xsd:restriction>
      </xsd:simpleType>
    </xsd:element>
    <xsd:element name="Program" ma:index="11" nillable="true" ma:displayName="Program" ma:format="Dropdown" ma:internalName="Program">
      <xsd:simpleType>
        <xsd:restriction base="dms:Choice">
          <xsd:enumeration value="SSP"/>
        </xsd:restriction>
      </xsd:simpleType>
    </xsd:element>
    <xsd:element name="Working_x0020_Group" ma:index="12" nillable="true" ma:displayName="Category" ma:format="Dropdown" ma:internalName="Working_x0020_Group">
      <xsd:simpleType>
        <xsd:restriction base="dms:Choice">
          <xsd:enumeration value="Executive Steering Committee"/>
          <xsd:enumeration value="Performance"/>
          <xsd:enumeration value="Program Requirements"/>
          <xsd:enumeration value="FEMA GO"/>
          <xsd:enumeration value="Data Analytics"/>
          <xsd:enumeration value="Working Group Leads"/>
          <xsd:enumeration value="SSP CBP Working Group"/>
          <xsd:enumeration value="Stakeholder Meetings and Information"/>
          <xsd:enumeration value="Application &amp; Supporting Materials"/>
          <xsd:enumeration value="Email Inbox and Tracker"/>
          <xsd:enumeration value="General Information"/>
          <xsd:enumeration value="Sub Working Groups"/>
          <xsd:enumeration value="Internal"/>
          <xsd:enumeration value="SSP NOFO"/>
          <xsd:enumeration value="Evidence Overview"/>
          <xsd:enumeration value="Legal"/>
          <xsd:enumeration value="POAM"/>
          <xsd:enumeration value="Website"/>
          <xsd:enumeration value="Congressional Reports"/>
          <xsd:enumeration value="SSP Inquiry Response"/>
          <xsd:enumeration value="Ancillary Documents"/>
          <xsd:enumeration value="Application Review"/>
          <xsd:enumeration value="SSP DHS-Led Oversight Request 7/11/23"/>
          <xsd:enumeration value="TA Post Award Document and Support Library"/>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85e291b-231a-4814-a0e4-2f7fa3dec4e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Status" ma:index="19" nillable="true" ma:displayName="Status" ma:format="Dropdown" ma:internalName="Status">
      <xsd:simpleType>
        <xsd:restriction base="dms:Choice">
          <xsd:enumeration value="Do Not Use"/>
          <xsd:enumeration value="Draft"/>
          <xsd:enumeration value="Final"/>
          <xsd:enumeration value="Working/Current"/>
        </xsd:restriction>
      </xsd:simpleType>
    </xsd:element>
    <xsd:element name="Year" ma:index="20" nillable="true" ma:displayName="Year" ma:format="Dropdown" ma:internalName="Year">
      <xsd:simpleType>
        <xsd:restriction base="dms:Choice">
          <xsd:enumeration value="2023"/>
          <xsd:enumeration value="2024"/>
          <xsd:enumeration value="202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806540-9d18-4149-a3d6-64c2654538e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385d0fb-3c89-4eba-bc92-900d3d2fd41f}" ma:internalName="TaxCatchAll" ma:showField="CatchAllData" ma:web="c6806540-9d18-4149-a3d6-64c2654538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Working_x0020_Group xmlns="30a5047a-7c12-4226-8b3c-24a6050ff8a6">Application &amp; Supporting Materials</Working_x0020_Group>
    <Category xmlns="30a5047a-7c12-4226-8b3c-24a6050ff8a6">Resource/Background</Category>
    <lcf76f155ced4ddcb4097134ff3c332f xmlns="30a5047a-7c12-4226-8b3c-24a6050ff8a6">
      <Terms xmlns="http://schemas.microsoft.com/office/infopath/2007/PartnerControls"/>
    </lcf76f155ced4ddcb4097134ff3c332f>
    <TaxCatchAll xmlns="c6806540-9d18-4149-a3d6-64c2654538ee" xsi:nil="true"/>
    <Program xmlns="30a5047a-7c12-4226-8b3c-24a6050ff8a6">SSP</Program>
    <Status xmlns="30a5047a-7c12-4226-8b3c-24a6050ff8a6">Final </Status>
    <Year xmlns="30a5047a-7c12-4226-8b3c-24a6050ff8a6" xsi:nil="true"/>
  </documentManagement>
</p:properties>
</file>

<file path=customXml/itemProps1.xml><?xml version="1.0" encoding="utf-8"?>
<ds:datastoreItem xmlns:ds="http://schemas.openxmlformats.org/officeDocument/2006/customXml" ds:itemID="{F2DEA074-83E0-495B-856D-DF8F326E18DE}">
  <ds:schemaRefs>
    <ds:schemaRef ds:uri="http://schemas.microsoft.com/sharepoint/v3/contenttype/forms"/>
  </ds:schemaRefs>
</ds:datastoreItem>
</file>

<file path=customXml/itemProps2.xml><?xml version="1.0" encoding="utf-8"?>
<ds:datastoreItem xmlns:ds="http://schemas.openxmlformats.org/officeDocument/2006/customXml" ds:itemID="{B4787959-1C06-4EBA-896A-D6CD1CB97A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a5047a-7c12-4226-8b3c-24a6050ff8a6"/>
    <ds:schemaRef ds:uri="c6806540-9d18-4149-a3d6-64c2654538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CD096B-3A02-49F9-A292-D26CC5197178}">
  <ds:schemaRefs>
    <ds:schemaRef ds:uri="c6806540-9d18-4149-a3d6-64c2654538ee"/>
    <ds:schemaRef ds:uri="30a5047a-7c12-4226-8b3c-24a6050ff8a6"/>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term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 3 Budget Worksheet</vt:lpstr>
      <vt:lpstr>'Tab 3 Budget Worksheet'!Print_Area</vt:lpstr>
    </vt:vector>
  </TitlesOfParts>
  <Manager/>
  <Company>FEMA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Mariotti, Sarah (CTR)</dc:creator>
  <cp:keywords/>
  <dc:description/>
  <cp:lastModifiedBy>Bulgrien, Amy</cp:lastModifiedBy>
  <cp:revision/>
  <dcterms:created xsi:type="dcterms:W3CDTF">2023-05-19T20:39:01Z</dcterms:created>
  <dcterms:modified xsi:type="dcterms:W3CDTF">2023-08-17T14:56:39Z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0x01010060162A93ADDEB7479AB62EC95630E7E1</vt:lpwstr>
  </property>
  <property fmtid="{D5CDD505-2E9C-101B-9397-08002B2CF9AE}" pid="3" name="MediaServiceImageTags">
    <vt:lpwstr/>
  </property>
</Properties>
</file>