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GRAMS\Funding Decisions BY YEAR\FY22 Funding Decisions\10. PEMS FY22 Funding\PEMS 7 NOFO\NOFO Documents\Annexes\"/>
    </mc:Choice>
  </mc:AlternateContent>
  <xr:revisionPtr revIDLastSave="0" documentId="8_{AD0664B6-5D40-4684-8BEE-6A111F5061F1}" xr6:coauthVersionLast="47" xr6:coauthVersionMax="47" xr10:uidLastSave="{00000000-0000-0000-0000-000000000000}"/>
  <bookViews>
    <workbookView xWindow="-108" yWindow="-108" windowWidth="23256" windowHeight="12576" firstSheet="2" activeTab="2" xr2:uid="{00000000-000D-0000-FFFF-FFFF00000000}"/>
  </bookViews>
  <sheets>
    <sheet name="SF424" sheetId="22" state="hidden" r:id="rId1"/>
    <sheet name="SF424A" sheetId="21" state="hidden" r:id="rId2"/>
    <sheet name="Budget Summary" sheetId="6" r:id="rId3"/>
    <sheet name="Line Item Budget" sheetId="5" r:id="rId4"/>
    <sheet name="Subgrantee Budget" sheetId="27" r:id="rId5"/>
    <sheet name="Detailed Budget (2)" sheetId="23" state="hidden" r:id="rId6"/>
    <sheet name="Sheet2" sheetId="24" state="hidden" r:id="rId7"/>
    <sheet name="Detailed Budget (3)" sheetId="25" state="hidden" r:id="rId8"/>
  </sheets>
  <externalReferences>
    <externalReference r:id="rId9"/>
    <externalReference r:id="rId10"/>
    <externalReference r:id="rId11"/>
  </externalReferences>
  <definedNames>
    <definedName name="_xlnm.Print_Area" localSheetId="2">'Budget Summary'!$A$1:$M$17</definedName>
    <definedName name="_xlnm.Print_Area" localSheetId="5">'Detailed Budget (2)'!$B$1:$Y$49</definedName>
    <definedName name="_xlnm.Print_Area" localSheetId="7">'Detailed Budget (3)'!$B$1:$Y$56</definedName>
    <definedName name="_xlnm.Print_Area" localSheetId="3">'Line Item Budget'!$B$1:$Y$73</definedName>
    <definedName name="_xlnm.Print_Area" localSheetId="4">'Subgrantee Budget'!$B$1:$Y$73</definedName>
    <definedName name="_xlnm.Print_Titles" localSheetId="5">'Detailed Budget (2)'!$2:$2</definedName>
    <definedName name="_xlnm.Print_Titles" localSheetId="7">'Detailed Budget (3)'!$2:$2</definedName>
    <definedName name="_xlnm.Print_Titles" localSheetId="3">'Line Item Budget'!$2:$2</definedName>
    <definedName name="_xlnm.Print_Titles" localSheetId="4">'Subgrantee Budget'!$2:$2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70" i="27" l="1"/>
  <c r="AA70" i="27"/>
  <c r="Z70" i="27"/>
  <c r="Y69" i="27"/>
  <c r="Y71" i="27"/>
  <c r="X69" i="27"/>
  <c r="X71" i="27"/>
  <c r="W69" i="27"/>
  <c r="W71" i="27"/>
  <c r="V69" i="27"/>
  <c r="V71" i="27"/>
  <c r="V72" i="27"/>
  <c r="V73" i="27"/>
  <c r="U69" i="27"/>
  <c r="U71" i="27"/>
  <c r="U72" i="27"/>
  <c r="U73" i="27"/>
  <c r="T69" i="27"/>
  <c r="T71" i="27" s="1"/>
  <c r="T72" i="27" s="1"/>
  <c r="T73" i="27" s="1"/>
  <c r="P69" i="27"/>
  <c r="P71" i="27" s="1"/>
  <c r="P72" i="27" s="1"/>
  <c r="P73" i="27" s="1"/>
  <c r="O69" i="27"/>
  <c r="O71" i="27"/>
  <c r="O72" i="27"/>
  <c r="O73" i="27"/>
  <c r="N69" i="27"/>
  <c r="N71" i="27"/>
  <c r="N72" i="27"/>
  <c r="N73" i="27"/>
  <c r="J69" i="27"/>
  <c r="AB69" i="27"/>
  <c r="I69" i="27"/>
  <c r="AA69" i="27"/>
  <c r="H69" i="27"/>
  <c r="Z69" i="27"/>
  <c r="AB68" i="27"/>
  <c r="AA68" i="27"/>
  <c r="Z68" i="27"/>
  <c r="AB67" i="27"/>
  <c r="AA67" i="27"/>
  <c r="Z67" i="27"/>
  <c r="AB66" i="27"/>
  <c r="AA66" i="27"/>
  <c r="Z66" i="27"/>
  <c r="AB65" i="27"/>
  <c r="AA65" i="27"/>
  <c r="Z65" i="27"/>
  <c r="AB64" i="27"/>
  <c r="AA64" i="27"/>
  <c r="Z64" i="27"/>
  <c r="AB63" i="27"/>
  <c r="AA63" i="27"/>
  <c r="Z63" i="27"/>
  <c r="AB62" i="27"/>
  <c r="AA62" i="27"/>
  <c r="Z62" i="27"/>
  <c r="AB61" i="27"/>
  <c r="AA61" i="27"/>
  <c r="Z61" i="27"/>
  <c r="AB60" i="27"/>
  <c r="AA60" i="27"/>
  <c r="Z60" i="27"/>
  <c r="AB59" i="27"/>
  <c r="AA59" i="27"/>
  <c r="Z59" i="27"/>
  <c r="AB56" i="27"/>
  <c r="AA56" i="27"/>
  <c r="Z56" i="27"/>
  <c r="AB55" i="27"/>
  <c r="AA55" i="27"/>
  <c r="Z55" i="27"/>
  <c r="AB54" i="27"/>
  <c r="AA54" i="27"/>
  <c r="Z54" i="27"/>
  <c r="AB47" i="27"/>
  <c r="AA47" i="27"/>
  <c r="Z47" i="27"/>
  <c r="AB46" i="27"/>
  <c r="AA46" i="27"/>
  <c r="Z46" i="27"/>
  <c r="AB45" i="27"/>
  <c r="AA45" i="27"/>
  <c r="Z45" i="27"/>
  <c r="AB40" i="27"/>
  <c r="AA40" i="27"/>
  <c r="Z40" i="27"/>
  <c r="AB39" i="27"/>
  <c r="AA39" i="27"/>
  <c r="Z39" i="27"/>
  <c r="AB30" i="27"/>
  <c r="AA30" i="27"/>
  <c r="Z30" i="27"/>
  <c r="AB29" i="27"/>
  <c r="AA29" i="27"/>
  <c r="Z29" i="27"/>
  <c r="AB23" i="27"/>
  <c r="AA23" i="27"/>
  <c r="Z23" i="27"/>
  <c r="AB22" i="27"/>
  <c r="AA22" i="27"/>
  <c r="Z22" i="27"/>
  <c r="AB21" i="27"/>
  <c r="AA21" i="27"/>
  <c r="Z21" i="27"/>
  <c r="AB20" i="27"/>
  <c r="AA20" i="27"/>
  <c r="Z20" i="27"/>
  <c r="AB19" i="27"/>
  <c r="AA19" i="27"/>
  <c r="Z19" i="27"/>
  <c r="AB14" i="27"/>
  <c r="AA14" i="27"/>
  <c r="Z14" i="27"/>
  <c r="AB12" i="27"/>
  <c r="AA12" i="27"/>
  <c r="Z12" i="27"/>
  <c r="AB11" i="27"/>
  <c r="AA11" i="27"/>
  <c r="Z11" i="27"/>
  <c r="AB10" i="27"/>
  <c r="AA10" i="27"/>
  <c r="Z10" i="27"/>
  <c r="AB9" i="27"/>
  <c r="AA9" i="27"/>
  <c r="Z9" i="27"/>
  <c r="AB8" i="27"/>
  <c r="AA8" i="27"/>
  <c r="Z8" i="27"/>
  <c r="AB7" i="27"/>
  <c r="AA7" i="27"/>
  <c r="Z7" i="27"/>
  <c r="AB6" i="27"/>
  <c r="AA6" i="27"/>
  <c r="Z6" i="27"/>
  <c r="AB5" i="27"/>
  <c r="AA5" i="27"/>
  <c r="Z5" i="27"/>
  <c r="V3" i="27"/>
  <c r="P3" i="27"/>
  <c r="J3" i="27"/>
  <c r="A1" i="27"/>
  <c r="AB56" i="5"/>
  <c r="AA56" i="5"/>
  <c r="Z56" i="5"/>
  <c r="AB30" i="5"/>
  <c r="AA30" i="5"/>
  <c r="Z30" i="5"/>
  <c r="B20" i="25"/>
  <c r="AB53" i="25"/>
  <c r="AA53" i="25"/>
  <c r="Z53" i="25"/>
  <c r="AD50" i="25"/>
  <c r="L50" i="25"/>
  <c r="R50" i="25"/>
  <c r="K50" i="25"/>
  <c r="G50" i="25"/>
  <c r="L49" i="25"/>
  <c r="R49" i="25" s="1"/>
  <c r="K49" i="25"/>
  <c r="I49" i="25"/>
  <c r="O49" i="25"/>
  <c r="U49" i="25"/>
  <c r="G49" i="25"/>
  <c r="L48" i="25"/>
  <c r="R48" i="25"/>
  <c r="K48" i="25"/>
  <c r="Q48" i="25"/>
  <c r="I48" i="25"/>
  <c r="G48" i="25"/>
  <c r="L47" i="25"/>
  <c r="R47" i="25" s="1"/>
  <c r="K47" i="25"/>
  <c r="Q47" i="25"/>
  <c r="G47" i="25"/>
  <c r="L46" i="25"/>
  <c r="R46" i="25"/>
  <c r="K46" i="25"/>
  <c r="Q46" i="25"/>
  <c r="G46" i="25"/>
  <c r="U45" i="25"/>
  <c r="O45" i="25"/>
  <c r="G45" i="25"/>
  <c r="H45" i="25"/>
  <c r="U44" i="25"/>
  <c r="O44" i="25"/>
  <c r="P44" i="25"/>
  <c r="G44" i="25"/>
  <c r="H44" i="25"/>
  <c r="R43" i="25"/>
  <c r="K43" i="25"/>
  <c r="G43" i="25"/>
  <c r="H43" i="25"/>
  <c r="AB42" i="25"/>
  <c r="AA42" i="25"/>
  <c r="Z42" i="25"/>
  <c r="W40" i="25"/>
  <c r="L40" i="25"/>
  <c r="R40" i="25"/>
  <c r="K40" i="25"/>
  <c r="Q40" i="25"/>
  <c r="G40" i="25"/>
  <c r="M40" i="25"/>
  <c r="S40" i="25"/>
  <c r="R39" i="25"/>
  <c r="AB38" i="25"/>
  <c r="AA38" i="25"/>
  <c r="Z38" i="25"/>
  <c r="L36" i="25"/>
  <c r="R36" i="25"/>
  <c r="K36" i="25"/>
  <c r="Q36" i="25"/>
  <c r="G36" i="25"/>
  <c r="H36" i="25" s="1"/>
  <c r="I36" i="25" s="1"/>
  <c r="M36" i="25"/>
  <c r="L35" i="25"/>
  <c r="R35" i="25"/>
  <c r="K35" i="25"/>
  <c r="I35" i="25"/>
  <c r="G35" i="25"/>
  <c r="H35" i="25" s="1"/>
  <c r="M35" i="25"/>
  <c r="S35" i="25"/>
  <c r="AB34" i="25"/>
  <c r="AA34" i="25"/>
  <c r="Z34" i="25"/>
  <c r="R32" i="25"/>
  <c r="Q32" i="25"/>
  <c r="O32" i="25"/>
  <c r="U32" i="25"/>
  <c r="W32" i="25"/>
  <c r="G32" i="25"/>
  <c r="M32" i="25"/>
  <c r="R31" i="25"/>
  <c r="Q31" i="25"/>
  <c r="I31" i="25"/>
  <c r="G31" i="25"/>
  <c r="R30" i="25"/>
  <c r="Q30" i="25"/>
  <c r="K30" i="25"/>
  <c r="G30" i="25"/>
  <c r="M30" i="25"/>
  <c r="N30" i="25" s="1"/>
  <c r="O30" i="25" s="1"/>
  <c r="S30" i="25"/>
  <c r="T30" i="25"/>
  <c r="U30" i="25"/>
  <c r="C30" i="25"/>
  <c r="H30" i="25"/>
  <c r="R29" i="25"/>
  <c r="Q29" i="25"/>
  <c r="K29" i="25"/>
  <c r="G29" i="25"/>
  <c r="M29" i="25" s="1"/>
  <c r="C29" i="25"/>
  <c r="H29" i="25"/>
  <c r="I29" i="25" s="1"/>
  <c r="R28" i="25"/>
  <c r="G28" i="25"/>
  <c r="AB27" i="25"/>
  <c r="AA27" i="25"/>
  <c r="Z27" i="25"/>
  <c r="L25" i="25"/>
  <c r="R25" i="25"/>
  <c r="I25" i="25"/>
  <c r="L24" i="25"/>
  <c r="R24" i="25"/>
  <c r="I24" i="25"/>
  <c r="O24" i="25" s="1"/>
  <c r="G24" i="25"/>
  <c r="M24" i="25"/>
  <c r="S24" i="25"/>
  <c r="L23" i="25"/>
  <c r="R23" i="25"/>
  <c r="I23" i="25"/>
  <c r="G23" i="25"/>
  <c r="M23" i="25"/>
  <c r="S23" i="25"/>
  <c r="L22" i="25"/>
  <c r="I22" i="25"/>
  <c r="G22" i="25"/>
  <c r="H22" i="25"/>
  <c r="L19" i="25"/>
  <c r="R19" i="25"/>
  <c r="C19" i="25"/>
  <c r="B19" i="25"/>
  <c r="L18" i="25"/>
  <c r="R18" i="25"/>
  <c r="C18" i="25"/>
  <c r="K18" i="25"/>
  <c r="Q18" i="25"/>
  <c r="B18" i="25"/>
  <c r="L17" i="25"/>
  <c r="R17" i="25"/>
  <c r="C17" i="25"/>
  <c r="K17" i="25"/>
  <c r="Q17" i="25" s="1"/>
  <c r="B17" i="25"/>
  <c r="L16" i="25"/>
  <c r="R16" i="25"/>
  <c r="C16" i="25"/>
  <c r="K16" i="25"/>
  <c r="Q16" i="25"/>
  <c r="B16" i="25"/>
  <c r="L15" i="25"/>
  <c r="R15" i="25" s="1"/>
  <c r="C15" i="25"/>
  <c r="B15" i="25"/>
  <c r="AB13" i="25"/>
  <c r="AA13" i="25"/>
  <c r="Z13" i="25"/>
  <c r="L11" i="25"/>
  <c r="R11" i="25"/>
  <c r="I11" i="25"/>
  <c r="O11" i="25"/>
  <c r="G11" i="25"/>
  <c r="M11" i="25"/>
  <c r="S11" i="25"/>
  <c r="C11" i="25"/>
  <c r="C25" i="25"/>
  <c r="L10" i="25"/>
  <c r="R10" i="25"/>
  <c r="I10" i="25"/>
  <c r="O10" i="25"/>
  <c r="G10" i="25"/>
  <c r="M10" i="25"/>
  <c r="S10" i="25"/>
  <c r="C10" i="25"/>
  <c r="C24" i="25"/>
  <c r="L9" i="25"/>
  <c r="R9" i="25"/>
  <c r="K9" i="25"/>
  <c r="Q9" i="25"/>
  <c r="G9" i="25"/>
  <c r="M9" i="25"/>
  <c r="M19" i="25" s="1"/>
  <c r="G19" i="25"/>
  <c r="L8" i="25"/>
  <c r="R8" i="25"/>
  <c r="K8" i="25"/>
  <c r="G8" i="25"/>
  <c r="L7" i="25"/>
  <c r="K7" i="25"/>
  <c r="G7" i="25"/>
  <c r="M7" i="25" s="1"/>
  <c r="M17" i="25" s="1"/>
  <c r="N17" i="25" s="1"/>
  <c r="G17" i="25"/>
  <c r="H17" i="25"/>
  <c r="I17" i="25"/>
  <c r="X6" i="25"/>
  <c r="AB6" i="25"/>
  <c r="L6" i="25"/>
  <c r="R6" i="25"/>
  <c r="K6" i="25"/>
  <c r="G6" i="25"/>
  <c r="G16" i="25" s="1"/>
  <c r="L5" i="25"/>
  <c r="R5" i="25"/>
  <c r="K5" i="25"/>
  <c r="G5" i="25"/>
  <c r="V3" i="25"/>
  <c r="P3" i="25"/>
  <c r="J3" i="25"/>
  <c r="A1" i="25"/>
  <c r="J22" i="25"/>
  <c r="N9" i="25"/>
  <c r="O9" i="25"/>
  <c r="H11" i="25"/>
  <c r="J11" i="25"/>
  <c r="R7" i="25"/>
  <c r="M22" i="25"/>
  <c r="K10" i="25"/>
  <c r="K11" i="25"/>
  <c r="V30" i="25"/>
  <c r="M5" i="25"/>
  <c r="U10" i="25"/>
  <c r="W10" i="25"/>
  <c r="Q5" i="25"/>
  <c r="P9" i="25"/>
  <c r="S7" i="25"/>
  <c r="S17" i="25"/>
  <c r="T17" i="25"/>
  <c r="Q8" i="25"/>
  <c r="S9" i="25"/>
  <c r="S19" i="25"/>
  <c r="H10" i="25"/>
  <c r="Q11" i="25"/>
  <c r="U11" i="25"/>
  <c r="W11" i="25"/>
  <c r="H16" i="25"/>
  <c r="I16" i="25"/>
  <c r="C22" i="25"/>
  <c r="K22" i="25"/>
  <c r="Q22" i="25"/>
  <c r="K15" i="25"/>
  <c r="Q15" i="25"/>
  <c r="H7" i="25"/>
  <c r="H9" i="25"/>
  <c r="K25" i="25"/>
  <c r="C23" i="25"/>
  <c r="H32" i="25"/>
  <c r="J32" i="25"/>
  <c r="O25" i="25"/>
  <c r="U25" i="25"/>
  <c r="O48" i="25"/>
  <c r="U48" i="25"/>
  <c r="J35" i="25"/>
  <c r="J36" i="25"/>
  <c r="W49" i="25"/>
  <c r="O31" i="25"/>
  <c r="U31" i="25"/>
  <c r="AA32" i="25"/>
  <c r="O35" i="25"/>
  <c r="I45" i="25"/>
  <c r="N10" i="25"/>
  <c r="P10" i="25"/>
  <c r="W31" i="25"/>
  <c r="S22" i="25"/>
  <c r="AA11" i="25"/>
  <c r="W25" i="25"/>
  <c r="W20" i="25"/>
  <c r="S32" i="25"/>
  <c r="T32" i="25"/>
  <c r="N32" i="25"/>
  <c r="P32" i="25"/>
  <c r="Q25" i="25"/>
  <c r="AA49" i="25"/>
  <c r="AA25" i="25"/>
  <c r="I9" i="25"/>
  <c r="M15" i="25"/>
  <c r="S5" i="25"/>
  <c r="T5" i="25" s="1"/>
  <c r="S15" i="25"/>
  <c r="U35" i="25"/>
  <c r="J37" i="25"/>
  <c r="I7" i="25"/>
  <c r="J9" i="25"/>
  <c r="AB46" i="23"/>
  <c r="AA46" i="23"/>
  <c r="Z46" i="23"/>
  <c r="L43" i="23"/>
  <c r="R43" i="23"/>
  <c r="K43" i="23"/>
  <c r="Q43" i="23" s="1"/>
  <c r="G43" i="23"/>
  <c r="H43" i="23"/>
  <c r="L42" i="23"/>
  <c r="R42" i="23"/>
  <c r="K42" i="23"/>
  <c r="I42" i="23"/>
  <c r="G42" i="23"/>
  <c r="L41" i="23"/>
  <c r="R41" i="23"/>
  <c r="K41" i="23"/>
  <c r="Q41" i="23"/>
  <c r="I41" i="23"/>
  <c r="G41" i="23"/>
  <c r="H41" i="23"/>
  <c r="L40" i="23"/>
  <c r="R40" i="23"/>
  <c r="K40" i="23"/>
  <c r="G40" i="23"/>
  <c r="H40" i="23"/>
  <c r="L39" i="23"/>
  <c r="R39" i="23"/>
  <c r="K39" i="23"/>
  <c r="Q39" i="23"/>
  <c r="G39" i="23"/>
  <c r="U38" i="23"/>
  <c r="O38" i="23"/>
  <c r="P38" i="23"/>
  <c r="G38" i="23"/>
  <c r="H38" i="23"/>
  <c r="U37" i="23"/>
  <c r="O37" i="23"/>
  <c r="G37" i="23"/>
  <c r="H37" i="23"/>
  <c r="R36" i="23"/>
  <c r="K36" i="23"/>
  <c r="G36" i="23"/>
  <c r="H36" i="23"/>
  <c r="I36" i="23"/>
  <c r="AB35" i="23"/>
  <c r="AA35" i="23"/>
  <c r="Z35" i="23"/>
  <c r="W33" i="23"/>
  <c r="AA33" i="23"/>
  <c r="L33" i="23"/>
  <c r="R33" i="23"/>
  <c r="K33" i="23"/>
  <c r="Q33" i="23"/>
  <c r="G33" i="23"/>
  <c r="M33" i="23"/>
  <c r="S33" i="23"/>
  <c r="R32" i="23"/>
  <c r="AB31" i="23"/>
  <c r="AA31" i="23"/>
  <c r="Z31" i="23"/>
  <c r="L29" i="23"/>
  <c r="R29" i="23"/>
  <c r="K29" i="23"/>
  <c r="Q29" i="23"/>
  <c r="G29" i="23"/>
  <c r="M29" i="23"/>
  <c r="L28" i="23"/>
  <c r="K28" i="23"/>
  <c r="I28" i="23"/>
  <c r="G28" i="23"/>
  <c r="M28" i="23"/>
  <c r="S28" i="23"/>
  <c r="AB27" i="23"/>
  <c r="AA27" i="23"/>
  <c r="Z27" i="23"/>
  <c r="R25" i="23"/>
  <c r="Q25" i="23"/>
  <c r="O25" i="23"/>
  <c r="U25" i="23"/>
  <c r="G25" i="23"/>
  <c r="R24" i="23"/>
  <c r="Q24" i="23"/>
  <c r="I24" i="23"/>
  <c r="O24" i="23"/>
  <c r="U24" i="23"/>
  <c r="G24" i="23"/>
  <c r="R23" i="23"/>
  <c r="Q23" i="23"/>
  <c r="K23" i="23"/>
  <c r="G23" i="23"/>
  <c r="M23" i="23" s="1"/>
  <c r="C23" i="23"/>
  <c r="H23" i="23" s="1"/>
  <c r="R22" i="23"/>
  <c r="Q22" i="23"/>
  <c r="K22" i="23"/>
  <c r="G22" i="23"/>
  <c r="M22" i="23"/>
  <c r="S22" i="23"/>
  <c r="C22" i="23"/>
  <c r="H22" i="23"/>
  <c r="R21" i="23"/>
  <c r="G21" i="23"/>
  <c r="H21" i="23"/>
  <c r="M21" i="23"/>
  <c r="S21" i="23"/>
  <c r="AB20" i="23"/>
  <c r="AA20" i="23"/>
  <c r="Z20" i="23"/>
  <c r="L18" i="23"/>
  <c r="R18" i="23"/>
  <c r="I18" i="23"/>
  <c r="L17" i="23"/>
  <c r="R17" i="23"/>
  <c r="I17" i="23"/>
  <c r="O17" i="23"/>
  <c r="U17" i="23"/>
  <c r="W17" i="23"/>
  <c r="G17" i="23"/>
  <c r="M17" i="23"/>
  <c r="S17" i="23"/>
  <c r="L16" i="23"/>
  <c r="R16" i="23"/>
  <c r="I16" i="23"/>
  <c r="G16" i="23"/>
  <c r="M16" i="23"/>
  <c r="S16" i="23"/>
  <c r="L15" i="23"/>
  <c r="R15" i="23"/>
  <c r="I15" i="23"/>
  <c r="G15" i="23"/>
  <c r="L14" i="23"/>
  <c r="R14" i="23"/>
  <c r="C14" i="23"/>
  <c r="K14" i="23"/>
  <c r="Q14" i="23"/>
  <c r="AB13" i="23"/>
  <c r="AA13" i="23"/>
  <c r="Z13" i="23"/>
  <c r="L11" i="23"/>
  <c r="R11" i="23"/>
  <c r="I11" i="23"/>
  <c r="G11" i="23"/>
  <c r="M11" i="23"/>
  <c r="S11" i="23"/>
  <c r="C11" i="23"/>
  <c r="H11" i="23"/>
  <c r="L10" i="23"/>
  <c r="R10" i="23"/>
  <c r="I10" i="23"/>
  <c r="O10" i="23"/>
  <c r="U10" i="23"/>
  <c r="G10" i="23"/>
  <c r="M10" i="23"/>
  <c r="S10" i="23"/>
  <c r="C10" i="23"/>
  <c r="H10" i="23"/>
  <c r="L9" i="23"/>
  <c r="R9" i="23"/>
  <c r="K9" i="23"/>
  <c r="G9" i="23"/>
  <c r="M9" i="23"/>
  <c r="S9" i="23"/>
  <c r="L8" i="23"/>
  <c r="R8" i="23"/>
  <c r="K8" i="23"/>
  <c r="Q8" i="23"/>
  <c r="G8" i="23"/>
  <c r="L7" i="23"/>
  <c r="R7" i="23"/>
  <c r="K7" i="23"/>
  <c r="G7" i="23"/>
  <c r="M7" i="23"/>
  <c r="S7" i="23"/>
  <c r="X6" i="23"/>
  <c r="AB6" i="23"/>
  <c r="L6" i="23"/>
  <c r="R6" i="23"/>
  <c r="K6" i="23"/>
  <c r="G6" i="23"/>
  <c r="M6" i="23"/>
  <c r="N6" i="23" s="1"/>
  <c r="O6" i="23" s="1"/>
  <c r="S6" i="23"/>
  <c r="L5" i="23"/>
  <c r="R5" i="23"/>
  <c r="K5" i="23"/>
  <c r="Q5" i="23"/>
  <c r="G5" i="23"/>
  <c r="V3" i="23"/>
  <c r="P3" i="23"/>
  <c r="J3" i="23"/>
  <c r="A1" i="23"/>
  <c r="N33" i="23"/>
  <c r="H6" i="23"/>
  <c r="I6" i="23"/>
  <c r="T21" i="23"/>
  <c r="M41" i="23"/>
  <c r="S41" i="23"/>
  <c r="T41" i="23" s="1"/>
  <c r="I22" i="23"/>
  <c r="H28" i="23"/>
  <c r="H29" i="23"/>
  <c r="M43" i="23"/>
  <c r="Q6" i="23"/>
  <c r="T6" i="23"/>
  <c r="U6" i="23"/>
  <c r="H7" i="23"/>
  <c r="H9" i="23"/>
  <c r="O15" i="23"/>
  <c r="I21" i="23"/>
  <c r="J21" i="23" s="1"/>
  <c r="H30" i="23"/>
  <c r="J28" i="23"/>
  <c r="Q7" i="23"/>
  <c r="T7" i="23" s="1"/>
  <c r="C17" i="23"/>
  <c r="H17" i="23"/>
  <c r="J10" i="23"/>
  <c r="N21" i="23"/>
  <c r="K11" i="23"/>
  <c r="C18" i="23"/>
  <c r="G18" i="23"/>
  <c r="M18" i="23"/>
  <c r="S18" i="23"/>
  <c r="R28" i="23"/>
  <c r="K10" i="23"/>
  <c r="W10" i="23"/>
  <c r="Q40" i="23"/>
  <c r="Q42" i="23"/>
  <c r="O16" i="23"/>
  <c r="U16" i="23"/>
  <c r="W16" i="23"/>
  <c r="S29" i="23"/>
  <c r="N29" i="23"/>
  <c r="I37" i="23"/>
  <c r="J37" i="23"/>
  <c r="M42" i="23"/>
  <c r="S42" i="23"/>
  <c r="T42" i="23"/>
  <c r="H42" i="23"/>
  <c r="O18" i="23"/>
  <c r="U18" i="23"/>
  <c r="J36" i="23"/>
  <c r="M40" i="23"/>
  <c r="S40" i="23"/>
  <c r="O41" i="23"/>
  <c r="I43" i="23"/>
  <c r="O43" i="23"/>
  <c r="J43" i="23"/>
  <c r="O28" i="23"/>
  <c r="T33" i="23"/>
  <c r="V33" i="23"/>
  <c r="H33" i="23"/>
  <c r="I38" i="23"/>
  <c r="N42" i="23"/>
  <c r="I9" i="23"/>
  <c r="J33" i="23"/>
  <c r="I40" i="23"/>
  <c r="I7" i="23"/>
  <c r="O29" i="23"/>
  <c r="O30" i="23"/>
  <c r="N10" i="23"/>
  <c r="Q10" i="23"/>
  <c r="K18" i="23"/>
  <c r="N18" i="23"/>
  <c r="P18" i="23"/>
  <c r="AA10" i="23"/>
  <c r="J42" i="23"/>
  <c r="AA17" i="23"/>
  <c r="Q17" i="23"/>
  <c r="T17" i="23"/>
  <c r="V17" i="23"/>
  <c r="Q18" i="23"/>
  <c r="T18" i="23"/>
  <c r="V18" i="23"/>
  <c r="U43" i="23"/>
  <c r="H18" i="23"/>
  <c r="J18" i="23"/>
  <c r="W43" i="23"/>
  <c r="AA19" i="5"/>
  <c r="AB12" i="5"/>
  <c r="AB21" i="5"/>
  <c r="AB39" i="5"/>
  <c r="AB47" i="5"/>
  <c r="AB60" i="5"/>
  <c r="AB70" i="5"/>
  <c r="AA12" i="5"/>
  <c r="AA21" i="5"/>
  <c r="AA39" i="5"/>
  <c r="AA47" i="5"/>
  <c r="AA60" i="5"/>
  <c r="AA70" i="5"/>
  <c r="Z12" i="5"/>
  <c r="Z21" i="5"/>
  <c r="Z39" i="5"/>
  <c r="Z47" i="5"/>
  <c r="Z60" i="5"/>
  <c r="Z70" i="5"/>
  <c r="J3" i="5"/>
  <c r="P3" i="5"/>
  <c r="D30" i="21"/>
  <c r="F30" i="21"/>
  <c r="E30" i="21"/>
  <c r="G30" i="21"/>
  <c r="H57" i="21"/>
  <c r="G44" i="21"/>
  <c r="F44" i="21"/>
  <c r="H43" i="21"/>
  <c r="H42" i="21"/>
  <c r="H41" i="21"/>
  <c r="B53" i="21"/>
  <c r="H26" i="21"/>
  <c r="E16" i="21"/>
  <c r="D16" i="21"/>
  <c r="H15" i="21"/>
  <c r="H14" i="21"/>
  <c r="H13" i="21"/>
  <c r="H12" i="21"/>
  <c r="A1" i="5"/>
  <c r="H23" i="21"/>
  <c r="V3" i="5"/>
  <c r="AB6" i="5"/>
  <c r="AA55" i="5"/>
  <c r="AA10" i="5"/>
  <c r="Z19" i="5"/>
  <c r="AA16" i="23"/>
  <c r="U7" i="23"/>
  <c r="V7" i="23"/>
  <c r="I43" i="25"/>
  <c r="J43" i="25"/>
  <c r="P29" i="23"/>
  <c r="J22" i="23"/>
  <c r="U21" i="23"/>
  <c r="V21" i="23"/>
  <c r="W25" i="23"/>
  <c r="AA25" i="23"/>
  <c r="O42" i="23"/>
  <c r="U42" i="23"/>
  <c r="V42" i="23"/>
  <c r="U17" i="25"/>
  <c r="V17" i="25"/>
  <c r="AB19" i="5"/>
  <c r="V39" i="25"/>
  <c r="V41" i="25"/>
  <c r="O21" i="23"/>
  <c r="P21" i="23"/>
  <c r="S23" i="23"/>
  <c r="T23" i="23"/>
  <c r="N23" i="23"/>
  <c r="N28" i="23"/>
  <c r="P37" i="23"/>
  <c r="X37" i="23"/>
  <c r="W37" i="23"/>
  <c r="Y37" i="23"/>
  <c r="Z37" i="23"/>
  <c r="X18" i="23"/>
  <c r="AB18" i="23"/>
  <c r="N22" i="23"/>
  <c r="U15" i="23"/>
  <c r="W15" i="23"/>
  <c r="AA15" i="23"/>
  <c r="N36" i="23"/>
  <c r="Q36" i="23"/>
  <c r="T36" i="23"/>
  <c r="W35" i="25"/>
  <c r="AA35" i="25"/>
  <c r="Q7" i="25"/>
  <c r="T7" i="25"/>
  <c r="N7" i="25"/>
  <c r="AA40" i="25"/>
  <c r="I44" i="25"/>
  <c r="J44" i="25"/>
  <c r="P45" i="25"/>
  <c r="Q49" i="25"/>
  <c r="Q50" i="25"/>
  <c r="AA43" i="23"/>
  <c r="W18" i="23"/>
  <c r="Y18" i="23"/>
  <c r="Z18" i="23"/>
  <c r="AA18" i="23"/>
  <c r="W24" i="23"/>
  <c r="S43" i="23"/>
  <c r="T43" i="23"/>
  <c r="V43" i="23"/>
  <c r="N43" i="23"/>
  <c r="P43" i="23"/>
  <c r="T15" i="25"/>
  <c r="V32" i="25"/>
  <c r="H28" i="25"/>
  <c r="M28" i="25"/>
  <c r="N35" i="25"/>
  <c r="Q35" i="25"/>
  <c r="T35" i="25"/>
  <c r="M48" i="25"/>
  <c r="H48" i="25"/>
  <c r="M49" i="25"/>
  <c r="N49" i="25" s="1"/>
  <c r="P49" i="25" s="1"/>
  <c r="S49" i="25"/>
  <c r="H49" i="25"/>
  <c r="P10" i="23"/>
  <c r="J9" i="23"/>
  <c r="J17" i="23"/>
  <c r="Q16" i="23"/>
  <c r="T16" i="23"/>
  <c r="V16" i="23"/>
  <c r="T10" i="23"/>
  <c r="V10" i="23"/>
  <c r="J7" i="23"/>
  <c r="J38" i="23"/>
  <c r="W38" i="23"/>
  <c r="AA38" i="23"/>
  <c r="U41" i="23"/>
  <c r="V41" i="23" s="1"/>
  <c r="W41" i="23"/>
  <c r="K17" i="23"/>
  <c r="N17" i="23"/>
  <c r="P17" i="23"/>
  <c r="K16" i="23"/>
  <c r="N16" i="23"/>
  <c r="P16" i="23"/>
  <c r="N11" i="23"/>
  <c r="Q11" i="23"/>
  <c r="T11" i="23"/>
  <c r="P33" i="23"/>
  <c r="X33" i="23"/>
  <c r="Q9" i="23"/>
  <c r="T9" i="23"/>
  <c r="N9" i="23"/>
  <c r="H24" i="23"/>
  <c r="M24" i="23"/>
  <c r="M25" i="23"/>
  <c r="H25" i="23"/>
  <c r="H26" i="23"/>
  <c r="Q28" i="23"/>
  <c r="T28" i="23"/>
  <c r="T29" i="23"/>
  <c r="H39" i="23"/>
  <c r="M39" i="23"/>
  <c r="N39" i="23"/>
  <c r="J7" i="25"/>
  <c r="J10" i="25"/>
  <c r="P30" i="25"/>
  <c r="U5" i="25"/>
  <c r="V5" i="25" s="1"/>
  <c r="AA11" i="5"/>
  <c r="U28" i="23"/>
  <c r="W28" i="23"/>
  <c r="AB37" i="23"/>
  <c r="M5" i="23"/>
  <c r="H5" i="23"/>
  <c r="O11" i="23"/>
  <c r="U11" i="23"/>
  <c r="H15" i="23"/>
  <c r="M15" i="23"/>
  <c r="N15" i="25"/>
  <c r="AA10" i="25"/>
  <c r="Q6" i="25"/>
  <c r="O17" i="25"/>
  <c r="W17" i="25" s="1"/>
  <c r="P17" i="25"/>
  <c r="X17" i="25"/>
  <c r="T9" i="25"/>
  <c r="U24" i="25"/>
  <c r="W24" i="25"/>
  <c r="I30" i="25"/>
  <c r="J30" i="25"/>
  <c r="J40" i="23"/>
  <c r="N40" i="23"/>
  <c r="I23" i="23"/>
  <c r="I26" i="23"/>
  <c r="H8" i="23"/>
  <c r="M8" i="23"/>
  <c r="J11" i="23"/>
  <c r="T22" i="23"/>
  <c r="W48" i="25"/>
  <c r="K23" i="25"/>
  <c r="N23" i="25"/>
  <c r="K24" i="25"/>
  <c r="N24" i="25"/>
  <c r="P24" i="25"/>
  <c r="Q10" i="25"/>
  <c r="H24" i="25"/>
  <c r="I29" i="23"/>
  <c r="J29" i="23"/>
  <c r="C15" i="23"/>
  <c r="K15" i="23"/>
  <c r="Q15" i="23"/>
  <c r="C16" i="23"/>
  <c r="H16" i="23"/>
  <c r="J41" i="23"/>
  <c r="N41" i="23"/>
  <c r="P41" i="23"/>
  <c r="W45" i="25"/>
  <c r="M8" i="25"/>
  <c r="G18" i="25"/>
  <c r="H18" i="25"/>
  <c r="I18" i="25"/>
  <c r="H8" i="25"/>
  <c r="O23" i="25"/>
  <c r="J29" i="25"/>
  <c r="H37" i="25"/>
  <c r="S36" i="25"/>
  <c r="N36" i="25"/>
  <c r="Q43" i="25"/>
  <c r="T43" i="25"/>
  <c r="N43" i="25"/>
  <c r="AA31" i="25"/>
  <c r="X32" i="25"/>
  <c r="AB32" i="25" s="1"/>
  <c r="Y32" i="25"/>
  <c r="Z32" i="25"/>
  <c r="M6" i="25"/>
  <c r="H6" i="25"/>
  <c r="R22" i="25"/>
  <c r="T22" i="25"/>
  <c r="N22" i="25"/>
  <c r="H31" i="25"/>
  <c r="M31" i="25"/>
  <c r="I37" i="25"/>
  <c r="H46" i="25"/>
  <c r="M46" i="25"/>
  <c r="M47" i="25"/>
  <c r="H47" i="25"/>
  <c r="H50" i="25"/>
  <c r="M50" i="25"/>
  <c r="S50" i="25"/>
  <c r="N7" i="23"/>
  <c r="T11" i="25"/>
  <c r="V11" i="25"/>
  <c r="N5" i="25"/>
  <c r="N11" i="25"/>
  <c r="G15" i="25"/>
  <c r="H15" i="25"/>
  <c r="H5" i="25"/>
  <c r="G25" i="25"/>
  <c r="K19" i="25"/>
  <c r="N19" i="25" s="1"/>
  <c r="Q19" i="25"/>
  <c r="T19" i="25" s="1"/>
  <c r="H19" i="25"/>
  <c r="I19" i="25"/>
  <c r="O22" i="25"/>
  <c r="T36" i="25"/>
  <c r="H40" i="25"/>
  <c r="T40" i="25"/>
  <c r="V40" i="25"/>
  <c r="N40" i="25"/>
  <c r="P40" i="25"/>
  <c r="J45" i="25"/>
  <c r="H23" i="25"/>
  <c r="U22" i="25"/>
  <c r="I47" i="25"/>
  <c r="O43" i="25"/>
  <c r="J23" i="25"/>
  <c r="J40" i="25"/>
  <c r="X21" i="23"/>
  <c r="X45" i="25"/>
  <c r="AB45" i="25"/>
  <c r="U36" i="25"/>
  <c r="U37" i="25"/>
  <c r="S31" i="25"/>
  <c r="T31" i="25"/>
  <c r="V31" i="25"/>
  <c r="N31" i="25"/>
  <c r="P31" i="25"/>
  <c r="I6" i="25"/>
  <c r="M18" i="25"/>
  <c r="N18" i="25"/>
  <c r="N8" i="25"/>
  <c r="S8" i="25"/>
  <c r="AB33" i="23"/>
  <c r="Y33" i="23"/>
  <c r="Z33" i="23"/>
  <c r="I5" i="25"/>
  <c r="H12" i="25"/>
  <c r="I8" i="23"/>
  <c r="J8" i="23"/>
  <c r="M25" i="25"/>
  <c r="H25" i="25"/>
  <c r="O5" i="25"/>
  <c r="I50" i="25"/>
  <c r="I46" i="25"/>
  <c r="J46" i="25"/>
  <c r="H51" i="25"/>
  <c r="J31" i="25"/>
  <c r="S6" i="25"/>
  <c r="S16" i="25"/>
  <c r="T16" i="25"/>
  <c r="M16" i="25"/>
  <c r="N16" i="25"/>
  <c r="N6" i="25"/>
  <c r="N12" i="25" s="1"/>
  <c r="O6" i="25"/>
  <c r="U23" i="25"/>
  <c r="W23" i="25"/>
  <c r="J16" i="23"/>
  <c r="X44" i="25"/>
  <c r="AB44" i="25"/>
  <c r="X30" i="25"/>
  <c r="AB30" i="25"/>
  <c r="O39" i="23"/>
  <c r="P39" i="23"/>
  <c r="U23" i="23"/>
  <c r="V23" i="23"/>
  <c r="U19" i="25"/>
  <c r="V19" i="25" s="1"/>
  <c r="I39" i="23"/>
  <c r="H44" i="23"/>
  <c r="U9" i="23"/>
  <c r="V9" i="23"/>
  <c r="P11" i="23"/>
  <c r="X38" i="23"/>
  <c r="AB38" i="23"/>
  <c r="T37" i="25"/>
  <c r="V35" i="25"/>
  <c r="U15" i="25"/>
  <c r="V15" i="25"/>
  <c r="O7" i="25"/>
  <c r="P7" i="25" s="1"/>
  <c r="U36" i="23"/>
  <c r="O7" i="23"/>
  <c r="P7" i="23" s="1"/>
  <c r="S47" i="25"/>
  <c r="T47" i="25"/>
  <c r="N47" i="25"/>
  <c r="P22" i="25"/>
  <c r="U43" i="25"/>
  <c r="X41" i="23"/>
  <c r="AB41" i="23"/>
  <c r="J30" i="23"/>
  <c r="J24" i="25"/>
  <c r="P23" i="25"/>
  <c r="U22" i="23"/>
  <c r="V22" i="23"/>
  <c r="O40" i="23"/>
  <c r="AA24" i="25"/>
  <c r="U9" i="25"/>
  <c r="V9" i="25"/>
  <c r="S15" i="23"/>
  <c r="T15" i="23"/>
  <c r="V15" i="23"/>
  <c r="N15" i="23"/>
  <c r="P15" i="23"/>
  <c r="I5" i="23"/>
  <c r="G14" i="23"/>
  <c r="M14" i="23"/>
  <c r="S14" i="23"/>
  <c r="H12" i="23"/>
  <c r="H14" i="23"/>
  <c r="AA28" i="23"/>
  <c r="U29" i="23"/>
  <c r="V29" i="23"/>
  <c r="N24" i="23"/>
  <c r="P24" i="23"/>
  <c r="S24" i="23"/>
  <c r="T24" i="23"/>
  <c r="V24" i="23"/>
  <c r="X7" i="23"/>
  <c r="X10" i="23"/>
  <c r="Y10" i="23"/>
  <c r="Z10" i="23"/>
  <c r="N37" i="25"/>
  <c r="P35" i="25"/>
  <c r="T49" i="25"/>
  <c r="V49" i="25"/>
  <c r="U7" i="25"/>
  <c r="V7" i="25"/>
  <c r="O36" i="23"/>
  <c r="P36" i="23" s="1"/>
  <c r="N44" i="23"/>
  <c r="P42" i="23"/>
  <c r="W43" i="25"/>
  <c r="AA20" i="5"/>
  <c r="O19" i="25"/>
  <c r="W19" i="25"/>
  <c r="Y17" i="25"/>
  <c r="N25" i="23"/>
  <c r="P25" i="23"/>
  <c r="S25" i="23"/>
  <c r="T25" i="23"/>
  <c r="V25" i="23"/>
  <c r="Y41" i="23"/>
  <c r="Z41" i="23"/>
  <c r="J49" i="25"/>
  <c r="I28" i="25"/>
  <c r="J28" i="25"/>
  <c r="H33" i="25"/>
  <c r="W44" i="25"/>
  <c r="Y44" i="25"/>
  <c r="Z44" i="25"/>
  <c r="AA44" i="25"/>
  <c r="O22" i="23"/>
  <c r="P22" i="23"/>
  <c r="AB11" i="5"/>
  <c r="U26" i="23"/>
  <c r="AA22" i="5"/>
  <c r="I15" i="25"/>
  <c r="H26" i="25"/>
  <c r="P11" i="25"/>
  <c r="N46" i="25"/>
  <c r="S46" i="25"/>
  <c r="M51" i="25"/>
  <c r="O36" i="25"/>
  <c r="P36" i="25"/>
  <c r="I8" i="25"/>
  <c r="J8" i="25"/>
  <c r="I30" i="23"/>
  <c r="AA48" i="25"/>
  <c r="J15" i="23"/>
  <c r="S5" i="23"/>
  <c r="T5" i="23"/>
  <c r="N5" i="23"/>
  <c r="V28" i="23"/>
  <c r="T30" i="23"/>
  <c r="J24" i="23"/>
  <c r="X17" i="23"/>
  <c r="AB17" i="23" s="1"/>
  <c r="Y17" i="23"/>
  <c r="Z17" i="23"/>
  <c r="J48" i="25"/>
  <c r="T50" i="25"/>
  <c r="AA45" i="25"/>
  <c r="AA5" i="5"/>
  <c r="P28" i="23"/>
  <c r="N30" i="23"/>
  <c r="Q23" i="25"/>
  <c r="T23" i="25"/>
  <c r="V23" i="25"/>
  <c r="T10" i="25"/>
  <c r="Q24" i="25"/>
  <c r="T24" i="25"/>
  <c r="V24" i="25"/>
  <c r="S8" i="23"/>
  <c r="T8" i="23"/>
  <c r="N8" i="23"/>
  <c r="J23" i="23"/>
  <c r="W11" i="23"/>
  <c r="W30" i="25"/>
  <c r="Y30" i="25"/>
  <c r="Z30" i="25"/>
  <c r="O15" i="25"/>
  <c r="P15" i="25"/>
  <c r="AA11" i="23"/>
  <c r="Z11" i="5"/>
  <c r="S39" i="23"/>
  <c r="M44" i="23"/>
  <c r="J25" i="23"/>
  <c r="O9" i="23"/>
  <c r="P9" i="23" s="1"/>
  <c r="X9" i="23" s="1"/>
  <c r="V11" i="23"/>
  <c r="X11" i="23" s="1"/>
  <c r="AB11" i="23"/>
  <c r="AA41" i="23"/>
  <c r="Y38" i="23"/>
  <c r="Z38" i="23"/>
  <c r="AA24" i="23"/>
  <c r="N48" i="25"/>
  <c r="P48" i="25"/>
  <c r="S48" i="25"/>
  <c r="T48" i="25"/>
  <c r="V48" i="25"/>
  <c r="N28" i="25"/>
  <c r="S28" i="25"/>
  <c r="T28" i="25"/>
  <c r="N26" i="23"/>
  <c r="N50" i="25"/>
  <c r="AA37" i="23"/>
  <c r="O23" i="23"/>
  <c r="P23" i="23"/>
  <c r="W21" i="23"/>
  <c r="W42" i="23"/>
  <c r="T26" i="23"/>
  <c r="X43" i="23"/>
  <c r="Y43" i="23"/>
  <c r="Z43" i="23"/>
  <c r="P26" i="23"/>
  <c r="X29" i="23"/>
  <c r="AB29" i="23" s="1"/>
  <c r="AA23" i="25"/>
  <c r="S44" i="23"/>
  <c r="T39" i="23"/>
  <c r="X15" i="25"/>
  <c r="AB15" i="25"/>
  <c r="U16" i="25"/>
  <c r="V16" i="25"/>
  <c r="O50" i="25"/>
  <c r="U50" i="25"/>
  <c r="X7" i="25"/>
  <c r="AB7" i="25"/>
  <c r="AB43" i="23"/>
  <c r="X9" i="25"/>
  <c r="AB9" i="25"/>
  <c r="X24" i="25"/>
  <c r="AB24" i="25" s="1"/>
  <c r="Y24" i="25"/>
  <c r="Z24" i="25"/>
  <c r="V43" i="25"/>
  <c r="U47" i="25"/>
  <c r="V47" i="25"/>
  <c r="J25" i="25"/>
  <c r="W22" i="25"/>
  <c r="AA22" i="25" s="1"/>
  <c r="Y21" i="23"/>
  <c r="U8" i="23"/>
  <c r="V8" i="23" s="1"/>
  <c r="V30" i="23"/>
  <c r="S51" i="25"/>
  <c r="T46" i="25"/>
  <c r="AB9" i="23"/>
  <c r="X42" i="23"/>
  <c r="AB42" i="23"/>
  <c r="I12" i="23"/>
  <c r="J39" i="25"/>
  <c r="I44" i="23"/>
  <c r="Z10" i="5"/>
  <c r="X15" i="23"/>
  <c r="Y15" i="23"/>
  <c r="Z15" i="23"/>
  <c r="J19" i="23"/>
  <c r="AB15" i="23"/>
  <c r="W22" i="23"/>
  <c r="X49" i="25"/>
  <c r="Y49" i="25"/>
  <c r="Z49" i="25"/>
  <c r="AB49" i="25"/>
  <c r="O26" i="23"/>
  <c r="U28" i="25"/>
  <c r="V28" i="25" s="1"/>
  <c r="Z23" i="5"/>
  <c r="X25" i="23"/>
  <c r="Y25" i="23"/>
  <c r="Z25" i="23"/>
  <c r="AB25" i="23"/>
  <c r="W23" i="23"/>
  <c r="V10" i="25"/>
  <c r="X28" i="23"/>
  <c r="P30" i="23"/>
  <c r="X24" i="23"/>
  <c r="Y24" i="23"/>
  <c r="Z24" i="23"/>
  <c r="Y45" i="25"/>
  <c r="Z45" i="25"/>
  <c r="W36" i="25"/>
  <c r="O37" i="25"/>
  <c r="J33" i="25"/>
  <c r="I51" i="25"/>
  <c r="AB10" i="23"/>
  <c r="U30" i="23"/>
  <c r="W9" i="25"/>
  <c r="Y9" i="25"/>
  <c r="Z9" i="25"/>
  <c r="X31" i="25"/>
  <c r="Y31" i="25"/>
  <c r="Z31" i="25" s="1"/>
  <c r="AB31" i="25"/>
  <c r="S25" i="25"/>
  <c r="T25" i="25"/>
  <c r="V25" i="25"/>
  <c r="N25" i="25"/>
  <c r="P25" i="25"/>
  <c r="S18" i="25"/>
  <c r="T18" i="25"/>
  <c r="T8" i="25"/>
  <c r="V36" i="25"/>
  <c r="X36" i="25"/>
  <c r="AB21" i="23"/>
  <c r="J47" i="25"/>
  <c r="V50" i="25"/>
  <c r="T14" i="23"/>
  <c r="T12" i="23"/>
  <c r="U5" i="23"/>
  <c r="V5" i="23" s="1"/>
  <c r="U12" i="23"/>
  <c r="W15" i="25"/>
  <c r="I26" i="25"/>
  <c r="H19" i="23"/>
  <c r="I14" i="23"/>
  <c r="O47" i="25"/>
  <c r="W47" i="25"/>
  <c r="P47" i="25"/>
  <c r="Z8" i="5"/>
  <c r="I12" i="25"/>
  <c r="W5" i="25"/>
  <c r="O18" i="25"/>
  <c r="X40" i="25"/>
  <c r="Y40" i="25"/>
  <c r="Z40" i="25"/>
  <c r="AB40" i="25"/>
  <c r="AB22" i="5"/>
  <c r="AA21" i="23"/>
  <c r="AB23" i="5"/>
  <c r="X23" i="23"/>
  <c r="AB23" i="23"/>
  <c r="J26" i="23"/>
  <c r="AA42" i="23"/>
  <c r="O46" i="25"/>
  <c r="O51" i="25" s="1"/>
  <c r="P46" i="25"/>
  <c r="AB8" i="5"/>
  <c r="AA40" i="5"/>
  <c r="O28" i="25"/>
  <c r="W9" i="23"/>
  <c r="Y9" i="23"/>
  <c r="Z9" i="23"/>
  <c r="AA9" i="23"/>
  <c r="AA30" i="25"/>
  <c r="Y11" i="23"/>
  <c r="Z11" i="23"/>
  <c r="O8" i="23"/>
  <c r="W8" i="23"/>
  <c r="P8" i="23"/>
  <c r="X8" i="23"/>
  <c r="X22" i="23"/>
  <c r="Y22" i="23" s="1"/>
  <c r="Z22" i="23" s="1"/>
  <c r="AB22" i="23"/>
  <c r="AB45" i="5"/>
  <c r="X48" i="25"/>
  <c r="Y48" i="25"/>
  <c r="Z48" i="25"/>
  <c r="O5" i="23"/>
  <c r="O12" i="23"/>
  <c r="N14" i="23"/>
  <c r="N12" i="23"/>
  <c r="W29" i="23"/>
  <c r="X11" i="25"/>
  <c r="Y11" i="25"/>
  <c r="Z11" i="25"/>
  <c r="AB11" i="25"/>
  <c r="I33" i="25"/>
  <c r="P19" i="25"/>
  <c r="X19" i="25"/>
  <c r="Y19" i="25"/>
  <c r="AA43" i="25"/>
  <c r="O44" i="23"/>
  <c r="W36" i="23"/>
  <c r="AA36" i="23"/>
  <c r="P37" i="25"/>
  <c r="X35" i="25"/>
  <c r="AB35" i="25"/>
  <c r="Z55" i="5"/>
  <c r="J5" i="23"/>
  <c r="T6" i="25"/>
  <c r="P40" i="23"/>
  <c r="W7" i="23"/>
  <c r="Y7" i="23"/>
  <c r="Z7" i="23"/>
  <c r="AA7" i="23"/>
  <c r="AA8" i="5"/>
  <c r="V36" i="23"/>
  <c r="W7" i="25"/>
  <c r="Y7" i="25"/>
  <c r="Z7" i="25"/>
  <c r="J39" i="23"/>
  <c r="X16" i="23"/>
  <c r="Y16" i="23"/>
  <c r="Z16" i="23"/>
  <c r="AB16" i="23"/>
  <c r="O16" i="25"/>
  <c r="O26" i="25" s="1"/>
  <c r="J50" i="25"/>
  <c r="P5" i="25"/>
  <c r="J5" i="25"/>
  <c r="O8" i="25"/>
  <c r="P8" i="25"/>
  <c r="V22" i="25"/>
  <c r="X22" i="25"/>
  <c r="X23" i="25"/>
  <c r="Y23" i="25" s="1"/>
  <c r="Z23" i="25" s="1"/>
  <c r="AB23" i="25"/>
  <c r="P43" i="25"/>
  <c r="Y8" i="23"/>
  <c r="Z8" i="23"/>
  <c r="AA8" i="23"/>
  <c r="J12" i="25"/>
  <c r="X5" i="25"/>
  <c r="AB5" i="25"/>
  <c r="Y36" i="25"/>
  <c r="Z36" i="25"/>
  <c r="W37" i="25"/>
  <c r="W26" i="23"/>
  <c r="X25" i="25"/>
  <c r="AB25" i="25"/>
  <c r="J26" i="25"/>
  <c r="N19" i="23"/>
  <c r="O14" i="23"/>
  <c r="P14" i="23" s="1"/>
  <c r="O19" i="23"/>
  <c r="P18" i="25"/>
  <c r="V12" i="23"/>
  <c r="X47" i="25"/>
  <c r="Y47" i="25"/>
  <c r="Z47" i="25"/>
  <c r="AB47" i="25"/>
  <c r="J51" i="25"/>
  <c r="O12" i="25"/>
  <c r="Z22" i="5"/>
  <c r="X10" i="25"/>
  <c r="Y10" i="25"/>
  <c r="Z10" i="25"/>
  <c r="AA23" i="5"/>
  <c r="AA26" i="23"/>
  <c r="AB36" i="25"/>
  <c r="Y42" i="23"/>
  <c r="Z42" i="23"/>
  <c r="Y22" i="25"/>
  <c r="Z22" i="25"/>
  <c r="X26" i="23"/>
  <c r="V37" i="25"/>
  <c r="AB8" i="23"/>
  <c r="U6" i="25"/>
  <c r="T12" i="25"/>
  <c r="I19" i="23"/>
  <c r="T19" i="23"/>
  <c r="U14" i="23"/>
  <c r="U19" i="23"/>
  <c r="V14" i="23"/>
  <c r="V19" i="23"/>
  <c r="U18" i="25"/>
  <c r="U26" i="25"/>
  <c r="V18" i="25"/>
  <c r="V26" i="25"/>
  <c r="AB22" i="25"/>
  <c r="J12" i="23"/>
  <c r="X37" i="25"/>
  <c r="Y35" i="25"/>
  <c r="AB37" i="25"/>
  <c r="W28" i="25"/>
  <c r="Y29" i="23"/>
  <c r="Z29" i="23"/>
  <c r="W30" i="23"/>
  <c r="AA30" i="23"/>
  <c r="P28" i="25"/>
  <c r="AB7" i="5"/>
  <c r="Y5" i="25"/>
  <c r="Y15" i="25"/>
  <c r="AA6" i="5"/>
  <c r="AA9" i="25"/>
  <c r="AA36" i="25"/>
  <c r="Z45" i="5"/>
  <c r="AA45" i="5"/>
  <c r="X30" i="23"/>
  <c r="AB30" i="23"/>
  <c r="Y28" i="23"/>
  <c r="Y23" i="23"/>
  <c r="Z23" i="23"/>
  <c r="X36" i="23"/>
  <c r="AB36" i="23"/>
  <c r="AA47" i="25"/>
  <c r="T26" i="25"/>
  <c r="W50" i="25"/>
  <c r="AA29" i="5"/>
  <c r="AA23" i="23"/>
  <c r="U39" i="23"/>
  <c r="V39" i="23"/>
  <c r="X43" i="25"/>
  <c r="AB43" i="25" s="1"/>
  <c r="AB29" i="5"/>
  <c r="W16" i="25"/>
  <c r="P12" i="25"/>
  <c r="P16" i="25"/>
  <c r="X39" i="23"/>
  <c r="AB39" i="23" s="1"/>
  <c r="J44" i="23"/>
  <c r="AA7" i="25"/>
  <c r="AB55" i="5"/>
  <c r="P5" i="23"/>
  <c r="X5" i="23" s="1"/>
  <c r="X12" i="23" s="1"/>
  <c r="P12" i="23"/>
  <c r="AB48" i="25"/>
  <c r="AB5" i="5"/>
  <c r="Z7" i="5"/>
  <c r="AA7" i="5"/>
  <c r="AA5" i="25"/>
  <c r="AA15" i="25"/>
  <c r="U8" i="25"/>
  <c r="W8" i="25"/>
  <c r="AB40" i="5"/>
  <c r="AA37" i="25"/>
  <c r="AB24" i="23"/>
  <c r="AA46" i="5"/>
  <c r="AB28" i="23"/>
  <c r="AA22" i="23"/>
  <c r="AA29" i="23"/>
  <c r="AB10" i="5"/>
  <c r="W5" i="23"/>
  <c r="AA5" i="23" s="1"/>
  <c r="P44" i="23"/>
  <c r="U46" i="25"/>
  <c r="U51" i="25"/>
  <c r="T51" i="25"/>
  <c r="Y26" i="23"/>
  <c r="Z26" i="23"/>
  <c r="Z21" i="23"/>
  <c r="P50" i="25"/>
  <c r="N26" i="25"/>
  <c r="AB9" i="5"/>
  <c r="C22" i="21"/>
  <c r="H22" i="21"/>
  <c r="X50" i="25"/>
  <c r="Y50" i="25"/>
  <c r="Z50" i="25"/>
  <c r="V8" i="25"/>
  <c r="X16" i="25"/>
  <c r="P26" i="25"/>
  <c r="AA28" i="25"/>
  <c r="P51" i="25"/>
  <c r="Z5" i="5"/>
  <c r="Y37" i="25"/>
  <c r="Z37" i="25"/>
  <c r="Z35" i="25"/>
  <c r="AB12" i="23"/>
  <c r="AB10" i="25"/>
  <c r="Y36" i="23"/>
  <c r="W18" i="25"/>
  <c r="C27" i="21"/>
  <c r="H27" i="21"/>
  <c r="AA8" i="25"/>
  <c r="V46" i="25"/>
  <c r="Z15" i="25"/>
  <c r="Z5" i="25"/>
  <c r="U12" i="25"/>
  <c r="W6" i="25"/>
  <c r="AA54" i="5"/>
  <c r="X18" i="25"/>
  <c r="Z9" i="5"/>
  <c r="X20" i="25"/>
  <c r="Y25" i="25"/>
  <c r="Z6" i="5"/>
  <c r="Y5" i="23"/>
  <c r="Y16" i="25"/>
  <c r="Y43" i="25"/>
  <c r="W39" i="23"/>
  <c r="AA39" i="23"/>
  <c r="AA50" i="25"/>
  <c r="Y30" i="23"/>
  <c r="Z30" i="23"/>
  <c r="Z28" i="23"/>
  <c r="W46" i="25"/>
  <c r="X28" i="25"/>
  <c r="AB5" i="23"/>
  <c r="W14" i="23"/>
  <c r="P19" i="23"/>
  <c r="X14" i="23"/>
  <c r="X19" i="23"/>
  <c r="AB50" i="25"/>
  <c r="Z5" i="23"/>
  <c r="X46" i="25"/>
  <c r="X51" i="25"/>
  <c r="V51" i="25"/>
  <c r="AB51" i="25"/>
  <c r="AB46" i="25"/>
  <c r="X21" i="25"/>
  <c r="X26" i="25" s="1"/>
  <c r="AB26" i="25" s="1"/>
  <c r="V12" i="25"/>
  <c r="X8" i="25"/>
  <c r="Y18" i="25"/>
  <c r="W21" i="25"/>
  <c r="W26" i="25"/>
  <c r="AA26" i="25"/>
  <c r="AA9" i="5"/>
  <c r="AB19" i="23"/>
  <c r="Y46" i="25"/>
  <c r="Z46" i="25"/>
  <c r="W51" i="25"/>
  <c r="AA51" i="25"/>
  <c r="Y39" i="23"/>
  <c r="Z39" i="23"/>
  <c r="Y20" i="25"/>
  <c r="Z25" i="25"/>
  <c r="Z29" i="5"/>
  <c r="AB59" i="5"/>
  <c r="Y28" i="25"/>
  <c r="Y14" i="23"/>
  <c r="W19" i="23"/>
  <c r="AA19" i="23"/>
  <c r="AA14" i="23"/>
  <c r="Y6" i="25"/>
  <c r="W12" i="25"/>
  <c r="AA12" i="25" s="1"/>
  <c r="C24" i="21"/>
  <c r="H24" i="21"/>
  <c r="AB46" i="5"/>
  <c r="AB14" i="23"/>
  <c r="AB28" i="25"/>
  <c r="Z43" i="25"/>
  <c r="AA46" i="25"/>
  <c r="C25" i="21"/>
  <c r="H25" i="21"/>
  <c r="AA6" i="25"/>
  <c r="Z46" i="5"/>
  <c r="Z40" i="5"/>
  <c r="Z36" i="23"/>
  <c r="AB54" i="5"/>
  <c r="Z59" i="5"/>
  <c r="Z54" i="5"/>
  <c r="C21" i="21"/>
  <c r="H21" i="21"/>
  <c r="Z6" i="25"/>
  <c r="X12" i="25"/>
  <c r="Y8" i="25"/>
  <c r="Y12" i="25" s="1"/>
  <c r="Z8" i="25"/>
  <c r="E47" i="21"/>
  <c r="G47" i="21"/>
  <c r="H47" i="21"/>
  <c r="F47" i="21"/>
  <c r="Y51" i="25"/>
  <c r="Y19" i="23"/>
  <c r="Z19" i="23"/>
  <c r="Z14" i="23"/>
  <c r="H48" i="21"/>
  <c r="G48" i="21"/>
  <c r="F48" i="21"/>
  <c r="E48" i="21"/>
  <c r="Z28" i="25"/>
  <c r="AB12" i="25"/>
  <c r="C20" i="21"/>
  <c r="C28" i="21"/>
  <c r="AB8" i="25"/>
  <c r="F53" i="21"/>
  <c r="F57" i="21"/>
  <c r="AA59" i="5"/>
  <c r="Z12" i="25"/>
  <c r="G53" i="21"/>
  <c r="G57" i="21"/>
  <c r="D48" i="21"/>
  <c r="F11" i="21"/>
  <c r="F16" i="21"/>
  <c r="C124" i="22"/>
  <c r="G11" i="21"/>
  <c r="G16" i="21"/>
  <c r="C126" i="22"/>
  <c r="E40" i="21"/>
  <c r="E44" i="21"/>
  <c r="H40" i="21"/>
  <c r="H44" i="21"/>
  <c r="C29" i="21"/>
  <c r="H29" i="21"/>
  <c r="H71" i="27"/>
  <c r="I71" i="27"/>
  <c r="J71" i="27"/>
  <c r="H20" i="21"/>
  <c r="J32" i="23"/>
  <c r="J34" i="23"/>
  <c r="J45" i="23"/>
  <c r="J47" i="23"/>
  <c r="J48" i="23"/>
  <c r="J41" i="25"/>
  <c r="P32" i="23"/>
  <c r="P34" i="23"/>
  <c r="P45" i="23"/>
  <c r="P47" i="23"/>
  <c r="P48" i="23"/>
  <c r="P49" i="23"/>
  <c r="P39" i="25"/>
  <c r="P41" i="25"/>
  <c r="V32" i="23"/>
  <c r="V34" i="23"/>
  <c r="H28" i="21"/>
  <c r="C30" i="21"/>
  <c r="H30" i="21"/>
  <c r="C136" i="22"/>
  <c r="AB62" i="5"/>
  <c r="AA62" i="5"/>
  <c r="H11" i="21"/>
  <c r="H16" i="21"/>
  <c r="H49" i="21"/>
  <c r="F49" i="21"/>
  <c r="G49" i="21"/>
  <c r="E49" i="21"/>
  <c r="D47" i="21"/>
  <c r="D49" i="21"/>
  <c r="E53" i="21"/>
  <c r="E57" i="21"/>
  <c r="AB71" i="27"/>
  <c r="J72" i="27"/>
  <c r="AA71" i="27"/>
  <c r="I72" i="27"/>
  <c r="Z71" i="27"/>
  <c r="H72" i="27"/>
  <c r="G32" i="23"/>
  <c r="G39" i="25"/>
  <c r="H32" i="23"/>
  <c r="H39" i="25"/>
  <c r="J49" i="23"/>
  <c r="X39" i="25"/>
  <c r="X41" i="25"/>
  <c r="X32" i="23"/>
  <c r="X34" i="23"/>
  <c r="AB32" i="23"/>
  <c r="J52" i="25"/>
  <c r="AB67" i="5"/>
  <c r="Z62" i="5"/>
  <c r="Z66" i="5"/>
  <c r="AB66" i="5"/>
  <c r="AB61" i="5"/>
  <c r="AB65" i="5"/>
  <c r="Z65" i="5"/>
  <c r="AB63" i="5"/>
  <c r="AA67" i="5"/>
  <c r="AA66" i="5"/>
  <c r="AA63" i="5"/>
  <c r="H69" i="5"/>
  <c r="Z20" i="5"/>
  <c r="AB20" i="5"/>
  <c r="W72" i="27"/>
  <c r="I73" i="27"/>
  <c r="X72" i="27"/>
  <c r="X73" i="27"/>
  <c r="J73" i="27"/>
  <c r="AB73" i="27"/>
  <c r="H73" i="27"/>
  <c r="AB39" i="25"/>
  <c r="AB41" i="25"/>
  <c r="AB34" i="23"/>
  <c r="M39" i="25"/>
  <c r="M41" i="25"/>
  <c r="M32" i="23"/>
  <c r="M34" i="23"/>
  <c r="N39" i="25"/>
  <c r="N41" i="25"/>
  <c r="N32" i="23"/>
  <c r="N34" i="23"/>
  <c r="N45" i="23"/>
  <c r="N47" i="23"/>
  <c r="N48" i="23"/>
  <c r="N49" i="23"/>
  <c r="H41" i="25"/>
  <c r="H34" i="23"/>
  <c r="J54" i="25"/>
  <c r="O39" i="25"/>
  <c r="O41" i="25"/>
  <c r="O32" i="23"/>
  <c r="O34" i="23"/>
  <c r="O45" i="23"/>
  <c r="O47" i="23"/>
  <c r="O48" i="23"/>
  <c r="O49" i="23"/>
  <c r="Z67" i="5"/>
  <c r="Z63" i="5"/>
  <c r="AA65" i="5"/>
  <c r="AA61" i="5"/>
  <c r="J69" i="5"/>
  <c r="I69" i="5"/>
  <c r="H71" i="5"/>
  <c r="T69" i="5"/>
  <c r="T71" i="5"/>
  <c r="T72" i="5"/>
  <c r="T73" i="5"/>
  <c r="Y72" i="27"/>
  <c r="W73" i="27"/>
  <c r="AA73" i="27"/>
  <c r="AB72" i="27"/>
  <c r="AA72" i="27"/>
  <c r="J55" i="25"/>
  <c r="H52" i="25"/>
  <c r="H45" i="23"/>
  <c r="I32" i="23"/>
  <c r="I39" i="25"/>
  <c r="S39" i="25"/>
  <c r="S32" i="23"/>
  <c r="Z61" i="5"/>
  <c r="N69" i="5"/>
  <c r="AA14" i="5"/>
  <c r="J71" i="5"/>
  <c r="AB14" i="5"/>
  <c r="H72" i="5"/>
  <c r="I71" i="5"/>
  <c r="Y73" i="27"/>
  <c r="Z73" i="27"/>
  <c r="Z72" i="27"/>
  <c r="H54" i="25"/>
  <c r="S34" i="23"/>
  <c r="T32" i="23"/>
  <c r="I41" i="25"/>
  <c r="H47" i="23"/>
  <c r="S41" i="25"/>
  <c r="T39" i="25"/>
  <c r="J56" i="25"/>
  <c r="I34" i="23"/>
  <c r="U32" i="23"/>
  <c r="U34" i="23"/>
  <c r="U39" i="25"/>
  <c r="U41" i="25"/>
  <c r="U69" i="5"/>
  <c r="U71" i="5"/>
  <c r="U72" i="5"/>
  <c r="U73" i="5"/>
  <c r="AA64" i="5"/>
  <c r="AA68" i="5"/>
  <c r="V69" i="5"/>
  <c r="V71" i="5"/>
  <c r="V72" i="5"/>
  <c r="V73" i="5"/>
  <c r="N71" i="5"/>
  <c r="H73" i="5"/>
  <c r="J72" i="5"/>
  <c r="I72" i="5"/>
  <c r="P69" i="5"/>
  <c r="O69" i="5"/>
  <c r="W32" i="23"/>
  <c r="W39" i="25"/>
  <c r="AA39" i="25"/>
  <c r="W34" i="23"/>
  <c r="Y32" i="23"/>
  <c r="Y34" i="23"/>
  <c r="T34" i="23"/>
  <c r="T41" i="25"/>
  <c r="AA32" i="23"/>
  <c r="I52" i="25"/>
  <c r="Y39" i="25"/>
  <c r="Y41" i="25"/>
  <c r="W41" i="25"/>
  <c r="AA34" i="23"/>
  <c r="I45" i="23"/>
  <c r="H48" i="23"/>
  <c r="H55" i="25"/>
  <c r="AB64" i="5"/>
  <c r="W69" i="5"/>
  <c r="W71" i="5"/>
  <c r="I73" i="5"/>
  <c r="J73" i="5"/>
  <c r="P71" i="5"/>
  <c r="Z14" i="5"/>
  <c r="O71" i="5"/>
  <c r="N72" i="5"/>
  <c r="Z39" i="25"/>
  <c r="Z32" i="23"/>
  <c r="I47" i="23"/>
  <c r="I54" i="25"/>
  <c r="AA41" i="25"/>
  <c r="Z41" i="25"/>
  <c r="Z34" i="23"/>
  <c r="H56" i="25"/>
  <c r="H49" i="23"/>
  <c r="AA69" i="5"/>
  <c r="AB68" i="5"/>
  <c r="X69" i="5"/>
  <c r="Z64" i="5"/>
  <c r="Z68" i="5"/>
  <c r="N73" i="5"/>
  <c r="P72" i="5"/>
  <c r="O72" i="5"/>
  <c r="AA71" i="5"/>
  <c r="I55" i="25"/>
  <c r="I70" i="23"/>
  <c r="I48" i="23"/>
  <c r="Y69" i="5"/>
  <c r="Z69" i="5"/>
  <c r="X71" i="5"/>
  <c r="AB71" i="5"/>
  <c r="AB69" i="5"/>
  <c r="O73" i="5"/>
  <c r="W72" i="5"/>
  <c r="AA72" i="5"/>
  <c r="Y71" i="5"/>
  <c r="Z71" i="5"/>
  <c r="P73" i="5"/>
  <c r="X72" i="5"/>
  <c r="X73" i="5"/>
  <c r="I56" i="25"/>
  <c r="I49" i="23"/>
  <c r="AB72" i="5"/>
  <c r="AB73" i="5"/>
  <c r="Y72" i="5"/>
  <c r="W73" i="5"/>
  <c r="AA73" i="5"/>
  <c r="Y73" i="5"/>
  <c r="Z73" i="5"/>
  <c r="Z72" i="5"/>
  <c r="Y21" i="25" l="1"/>
  <c r="Y26" i="25"/>
  <c r="N51" i="25"/>
  <c r="Z51" i="25" s="1"/>
  <c r="V26" i="23"/>
  <c r="AB7" i="23"/>
  <c r="T40" i="23"/>
  <c r="W6" i="23"/>
  <c r="S29" i="25"/>
  <c r="T29" i="25" s="1"/>
  <c r="N29" i="25"/>
  <c r="O29" i="25" l="1"/>
  <c r="P29" i="25"/>
  <c r="N33" i="25"/>
  <c r="U29" i="25"/>
  <c r="U33" i="25" s="1"/>
  <c r="U52" i="25" s="1"/>
  <c r="U54" i="25" s="1"/>
  <c r="U55" i="25" s="1"/>
  <c r="U56" i="25" s="1"/>
  <c r="V29" i="25"/>
  <c r="V33" i="25" s="1"/>
  <c r="V52" i="25" s="1"/>
  <c r="V54" i="25" s="1"/>
  <c r="V55" i="25" s="1"/>
  <c r="V56" i="25" s="1"/>
  <c r="T33" i="25"/>
  <c r="T52" i="25" s="1"/>
  <c r="T54" i="25" s="1"/>
  <c r="T55" i="25" s="1"/>
  <c r="T56" i="25" s="1"/>
  <c r="Y6" i="23"/>
  <c r="AA6" i="23"/>
  <c r="W12" i="23"/>
  <c r="U40" i="23"/>
  <c r="V40" i="23"/>
  <c r="T44" i="23"/>
  <c r="AB26" i="23"/>
  <c r="Z26" i="25"/>
  <c r="T45" i="23" l="1"/>
  <c r="X40" i="23"/>
  <c r="X44" i="23" s="1"/>
  <c r="X45" i="23" s="1"/>
  <c r="X47" i="23" s="1"/>
  <c r="AB40" i="23"/>
  <c r="V44" i="23"/>
  <c r="W40" i="23"/>
  <c r="AA40" i="23"/>
  <c r="U44" i="23"/>
  <c r="AA12" i="23"/>
  <c r="Y12" i="23"/>
  <c r="Z6" i="23"/>
  <c r="N52" i="25"/>
  <c r="X29" i="25"/>
  <c r="X33" i="25" s="1"/>
  <c r="X52" i="25" s="1"/>
  <c r="X54" i="25" s="1"/>
  <c r="AB29" i="25"/>
  <c r="P33" i="25"/>
  <c r="W29" i="25"/>
  <c r="O33" i="25"/>
  <c r="AA29" i="25"/>
  <c r="O52" i="25" l="1"/>
  <c r="Y29" i="25"/>
  <c r="W33" i="25"/>
  <c r="AB33" i="25"/>
  <c r="P52" i="25"/>
  <c r="N54" i="25"/>
  <c r="Z12" i="23"/>
  <c r="U45" i="23"/>
  <c r="Y40" i="23"/>
  <c r="W44" i="23"/>
  <c r="AB44" i="23"/>
  <c r="V45" i="23"/>
  <c r="T47" i="23"/>
  <c r="T48" i="23" l="1"/>
  <c r="V47" i="23"/>
  <c r="AB45" i="23"/>
  <c r="W45" i="23"/>
  <c r="W47" i="23" s="1"/>
  <c r="AA44" i="23"/>
  <c r="Y44" i="23"/>
  <c r="Z40" i="23"/>
  <c r="U47" i="23"/>
  <c r="AA45" i="23"/>
  <c r="N55" i="25"/>
  <c r="P54" i="25"/>
  <c r="AB52" i="25"/>
  <c r="W52" i="25"/>
  <c r="W54" i="25" s="1"/>
  <c r="AA33" i="25"/>
  <c r="Y33" i="25"/>
  <c r="Z29" i="25"/>
  <c r="O54" i="25"/>
  <c r="AA52" i="25"/>
  <c r="O55" i="25" l="1"/>
  <c r="AA54" i="25"/>
  <c r="Y52" i="25"/>
  <c r="Z33" i="25"/>
  <c r="P55" i="25"/>
  <c r="AB54" i="25"/>
  <c r="N56" i="25"/>
  <c r="U48" i="23"/>
  <c r="AA47" i="23"/>
  <c r="Z44" i="23"/>
  <c r="Y45" i="23"/>
  <c r="V48" i="23"/>
  <c r="AB47" i="23"/>
  <c r="T49" i="23"/>
  <c r="V49" i="23" l="1"/>
  <c r="X48" i="23"/>
  <c r="X49" i="23" s="1"/>
  <c r="AB48" i="23"/>
  <c r="Y47" i="23"/>
  <c r="Z47" i="23" s="1"/>
  <c r="Z45" i="23"/>
  <c r="U49" i="23"/>
  <c r="W48" i="23"/>
  <c r="AA48" i="23"/>
  <c r="P56" i="25"/>
  <c r="X55" i="25"/>
  <c r="X56" i="25" s="1"/>
  <c r="AB55" i="25"/>
  <c r="Y54" i="25"/>
  <c r="Z54" i="25" s="1"/>
  <c r="Z52" i="25"/>
  <c r="O56" i="25"/>
  <c r="W55" i="25"/>
  <c r="AA55" i="25"/>
  <c r="Y55" i="25" l="1"/>
  <c r="W56" i="25"/>
  <c r="AA56" i="25"/>
  <c r="AB56" i="25"/>
  <c r="Y48" i="23"/>
  <c r="W49" i="23"/>
  <c r="AA49" i="23"/>
  <c r="AB49" i="23"/>
  <c r="Y49" i="23" l="1"/>
  <c r="Z49" i="23" s="1"/>
  <c r="Z48" i="23"/>
  <c r="Y56" i="25"/>
  <c r="Z56" i="25" s="1"/>
  <c r="Z55" i="25"/>
</calcChain>
</file>

<file path=xl/sharedStrings.xml><?xml version="1.0" encoding="utf-8"?>
<sst xmlns="http://schemas.openxmlformats.org/spreadsheetml/2006/main" count="570" uniqueCount="298">
  <si>
    <t>Application for Federal Assistance SF-424</t>
  </si>
  <si>
    <t>* 1.Type of Submission:</t>
  </si>
  <si>
    <t>* 2. Type of Application</t>
  </si>
  <si>
    <t>* If Revision, select appropriate letter(s):</t>
  </si>
  <si>
    <t xml:space="preserve">        Preapplication</t>
  </si>
  <si>
    <t xml:space="preserve">        New</t>
  </si>
  <si>
    <t xml:space="preserve">Response to Issues Letter </t>
  </si>
  <si>
    <t xml:space="preserve">        Application</t>
  </si>
  <si>
    <t xml:space="preserve">        Continuation</t>
  </si>
  <si>
    <t>* Other (Specify)</t>
  </si>
  <si>
    <t xml:space="preserve">        Changed/Corrected Application</t>
  </si>
  <si>
    <t xml:space="preserve">        Revision</t>
  </si>
  <si>
    <t>* 3. Date Received:</t>
  </si>
  <si>
    <t>4. Applicant Identifier:</t>
  </si>
  <si>
    <t>Completed by Grants.gov upon submission.</t>
  </si>
  <si>
    <t>5a. Federal Entity Identifier:</t>
  </si>
  <si>
    <t>* 5b. Federal Award Identifier:</t>
  </si>
  <si>
    <t>State Use Only:</t>
  </si>
  <si>
    <t>6. Date Received by State:</t>
  </si>
  <si>
    <t>7. State Application Identifier:</t>
  </si>
  <si>
    <t>8. APPLICANT INFORMATION:</t>
  </si>
  <si>
    <t>* a. Legal Name:</t>
  </si>
  <si>
    <t>Catholic Relief Services - United States Conference of Catholic Bishops</t>
  </si>
  <si>
    <t>* b. Employer/Taxpayer Identification Number (EIN/TIN):</t>
  </si>
  <si>
    <t>* c. Organizational DUNS:</t>
  </si>
  <si>
    <t>13-5563422</t>
  </si>
  <si>
    <t>d. Address:</t>
  </si>
  <si>
    <t>* Street 1:</t>
  </si>
  <si>
    <t>228 West Lexington Street</t>
  </si>
  <si>
    <t xml:space="preserve">   Street 2:</t>
  </si>
  <si>
    <t>* City:</t>
  </si>
  <si>
    <t>Baltimore</t>
  </si>
  <si>
    <t xml:space="preserve">   County:</t>
  </si>
  <si>
    <t>* State:</t>
  </si>
  <si>
    <t>Maryland</t>
  </si>
  <si>
    <t xml:space="preserve">   Province:</t>
  </si>
  <si>
    <t>* Country:</t>
  </si>
  <si>
    <t>USA</t>
  </si>
  <si>
    <t>* Zip / Postal Code:</t>
  </si>
  <si>
    <t>e. Organization Unit:</t>
  </si>
  <si>
    <t>Department Name:</t>
  </si>
  <si>
    <t>Division Name:</t>
  </si>
  <si>
    <t>f. Name and contact information of person to be contacted on matters involving this application:</t>
  </si>
  <si>
    <t>Prefix:</t>
  </si>
  <si>
    <t>Ms.</t>
  </si>
  <si>
    <t>First Name:</t>
  </si>
  <si>
    <t>Chelsea</t>
  </si>
  <si>
    <t>Middle Name:</t>
  </si>
  <si>
    <t>Last Name:</t>
  </si>
  <si>
    <t>Treadwell</t>
  </si>
  <si>
    <t>Suffix:</t>
  </si>
  <si>
    <t>Title:</t>
  </si>
  <si>
    <t>Public Donor Liaison - Asia</t>
  </si>
  <si>
    <t>Organizational Affiliation:</t>
  </si>
  <si>
    <t>Catholic Relief Services</t>
  </si>
  <si>
    <t>* Telephone Number:</t>
  </si>
  <si>
    <t>410-951-7468</t>
  </si>
  <si>
    <t xml:space="preserve">Fax Number: </t>
  </si>
  <si>
    <t>* Email:</t>
  </si>
  <si>
    <t>chelsea.treadwell@crs.org</t>
  </si>
  <si>
    <t>9. Type of Applicant 1: Select Applicant Type:</t>
  </si>
  <si>
    <t>M: Nonprofit with 501C3 IRS Status (Other than Institution of Higher Education)</t>
  </si>
  <si>
    <t>Type of Applicant 2: Select Applicant Type:</t>
  </si>
  <si>
    <t>Type of Applicant 3: Select Applicant Type:</t>
  </si>
  <si>
    <t>* Other (specify):</t>
  </si>
  <si>
    <t>* 10. Name of Federal Agency:</t>
  </si>
  <si>
    <t>US Department of State Bureau of Population Refugees and Migration</t>
  </si>
  <si>
    <t>11. Catalog of Federal Domestic Assistance Number:</t>
  </si>
  <si>
    <t>CFDA Title:</t>
  </si>
  <si>
    <t>Overseas Refugee Assistance Program for Near East and South Asia</t>
  </si>
  <si>
    <t>* 12. Funding Opportunity Number:</t>
  </si>
  <si>
    <t>PRM-PRMOAPNE-14-006-049311 / PRM-PRMOAPNE-14-006</t>
  </si>
  <si>
    <t>* Title:</t>
  </si>
  <si>
    <t>13. Competition Identification Number:</t>
  </si>
  <si>
    <t>FY 2014 Funding Opportunity Announcement for NGO Programs Benefiting Sri Lankan Refugees in India</t>
  </si>
  <si>
    <t>14. Areas Affected by Project (Cities, Counties, States, etc.):</t>
  </si>
  <si>
    <t>* 15. Descriptive Title of Applicant's Project:</t>
  </si>
  <si>
    <t xml:space="preserve">Combating Trafficking in Persons (TIP) though Victim-Centered Approaches in India </t>
  </si>
  <si>
    <t>Attach supporting documents as specified in agency instructions.</t>
  </si>
  <si>
    <t>16. Congressional Districts Of:</t>
  </si>
  <si>
    <t>* a. Applicant</t>
  </si>
  <si>
    <t>MD-7</t>
  </si>
  <si>
    <t>* b. Program/Project</t>
  </si>
  <si>
    <t>Attach an additional list of Program/Project Congressional Districts if needed.</t>
  </si>
  <si>
    <t>17. Proposed Project:</t>
  </si>
  <si>
    <t>* a. Start Date:</t>
  </si>
  <si>
    <t>* b. End Date:</t>
  </si>
  <si>
    <t>18. Estimated Funding ($):</t>
  </si>
  <si>
    <t>* a. Federal</t>
  </si>
  <si>
    <t>* b. Applicant</t>
  </si>
  <si>
    <t>* c. State</t>
  </si>
  <si>
    <t>* d. Local</t>
  </si>
  <si>
    <t>* e. Other</t>
  </si>
  <si>
    <t>* f. Program Income</t>
  </si>
  <si>
    <t>* g. TOTAL</t>
  </si>
  <si>
    <t>* 19. Is Application Subject to Review By State Under Executive Order 12372 Process?</t>
  </si>
  <si>
    <t xml:space="preserve">        a. This application was made available to the State under the Executive Order 12372 Process for review on:</t>
  </si>
  <si>
    <t xml:space="preserve">        b. Program is subject to E.O. 12372 but has not been selected by the State for review.</t>
  </si>
  <si>
    <t xml:space="preserve">        c. Program is not covered by E.O. 12372.</t>
  </si>
  <si>
    <t>* 20. Is the Applicant Delinquent On Any Federal Debt? (If "Yes", provide explanation.)</t>
  </si>
  <si>
    <t xml:space="preserve">        Yes</t>
  </si>
  <si>
    <t xml:space="preserve">        No</t>
  </si>
  <si>
    <t>21. *By signing this application, I certify (1) to the statements contained in the list of certifications** and (2) that the statements herein are true, complete and accurate to the best of my knowledge. I also provide the required assurances** and agree to comply with any resulting terms if I accept an award. I am aware that any false, fictitious, or fraudulent statements or claims may subject me to criminal, civil, or administrative penalties. (U.S. Code, Title 218, Section 1001)</t>
  </si>
  <si>
    <t xml:space="preserve">        ** I AGREE</t>
  </si>
  <si>
    <t>** The list of certifications and assurances, or an internet site where you may obtain this list, is contained in the announcement or agency specific instructions.</t>
  </si>
  <si>
    <t>Authorized Representative:</t>
  </si>
  <si>
    <t>Mr.</t>
  </si>
  <si>
    <t>* First Name:</t>
  </si>
  <si>
    <t>Tony</t>
  </si>
  <si>
    <t>* Last Name:</t>
  </si>
  <si>
    <t>Castleman</t>
  </si>
  <si>
    <t>Country Representative, India</t>
  </si>
  <si>
    <t>+91-9810880281</t>
  </si>
  <si>
    <t>tony.castleman@crs.org</t>
  </si>
  <si>
    <t xml:space="preserve">* Signature of Authorized Representative: </t>
  </si>
  <si>
    <t>* Date Signed:</t>
  </si>
  <si>
    <t>Standard Form 424A</t>
  </si>
  <si>
    <t>OMB Approval No. 0348-0044</t>
  </si>
  <si>
    <t>Budget Information - Non-Construction Programs</t>
  </si>
  <si>
    <t>SECTION A - BUDGET SUMMARY</t>
  </si>
  <si>
    <t>Grant Program</t>
  </si>
  <si>
    <t>Catalog of Federal</t>
  </si>
  <si>
    <t>Estimated Unobligated Funds</t>
  </si>
  <si>
    <t>New or Revised Budget</t>
  </si>
  <si>
    <t>Function</t>
  </si>
  <si>
    <t>Domestic Assistance</t>
  </si>
  <si>
    <t>or Activity</t>
  </si>
  <si>
    <t>Number</t>
  </si>
  <si>
    <t>Federal</t>
  </si>
  <si>
    <t>Non-Federal</t>
  </si>
  <si>
    <t>Total</t>
  </si>
  <si>
    <t>{a}</t>
  </si>
  <si>
    <t>{b}</t>
  </si>
  <si>
    <t>{c}</t>
  </si>
  <si>
    <t>{d}</t>
  </si>
  <si>
    <t>{e}</t>
  </si>
  <si>
    <t>{f}</t>
  </si>
  <si>
    <t>{g}</t>
  </si>
  <si>
    <t>Anti-Trafficking Program</t>
  </si>
  <si>
    <t>TOTALS</t>
  </si>
  <si>
    <t>SECTION B - BUDGET CATEGORIES</t>
  </si>
  <si>
    <t>Grant Program, Function or Activity</t>
  </si>
  <si>
    <t>6.</t>
  </si>
  <si>
    <t xml:space="preserve"> Object Class Categories</t>
  </si>
  <si>
    <t>{1}</t>
  </si>
  <si>
    <t>{2}</t>
  </si>
  <si>
    <t>{3}</t>
  </si>
  <si>
    <t>{4}</t>
  </si>
  <si>
    <t>{5}</t>
  </si>
  <si>
    <t>{6}</t>
  </si>
  <si>
    <t xml:space="preserve">      a.  Personnel    </t>
  </si>
  <si>
    <t xml:space="preserve">      b.  Fringe Benefits</t>
  </si>
  <si>
    <t xml:space="preserve">      c.  Travel</t>
  </si>
  <si>
    <t xml:space="preserve">      d.  Equipment</t>
  </si>
  <si>
    <t xml:space="preserve">      e.  Supplies</t>
  </si>
  <si>
    <t xml:space="preserve">      f.  Contractual</t>
  </si>
  <si>
    <t xml:space="preserve">      g.  Construction</t>
  </si>
  <si>
    <t xml:space="preserve">      h.  Other</t>
  </si>
  <si>
    <t xml:space="preserve">      i.  Total Direct Charges  (sum of 6a-6h)</t>
  </si>
  <si>
    <t xml:space="preserve">      j.  Indirect Charges</t>
  </si>
  <si>
    <t xml:space="preserve">      k.  TOTALS  (sum of 6i and 6j)</t>
  </si>
  <si>
    <t>7.</t>
  </si>
  <si>
    <t>Program Income</t>
  </si>
  <si>
    <t>Previous Edition Usable</t>
  </si>
  <si>
    <t>Authorized for Local Reproduction</t>
  </si>
  <si>
    <t>Standard Form 424 A (Rev. 4-92)</t>
  </si>
  <si>
    <t>Standard Form 424A  (cont'd)</t>
  </si>
  <si>
    <t>SECTION C - NON-FEDERAL RESOURCES</t>
  </si>
  <si>
    <t>(a)  Grant Program</t>
  </si>
  <si>
    <t>(b)  Applicant</t>
  </si>
  <si>
    <t>(c)  State</t>
  </si>
  <si>
    <t>(d)  Other Sources</t>
  </si>
  <si>
    <t>(e)  TOTALS</t>
  </si>
  <si>
    <t>8.</t>
  </si>
  <si>
    <t>9.</t>
  </si>
  <si>
    <t>10.</t>
  </si>
  <si>
    <t>11.</t>
  </si>
  <si>
    <t>12.</t>
  </si>
  <si>
    <t>TOTAL  (sum of lines 8 - 11)</t>
  </si>
  <si>
    <t>SECTION D - FORCASTED CASH NEEDS</t>
  </si>
  <si>
    <t>Total for 1st Year</t>
  </si>
  <si>
    <t>1st Quarter</t>
  </si>
  <si>
    <t>2nd Quarter</t>
  </si>
  <si>
    <t>3rd Quarter</t>
  </si>
  <si>
    <t>4th Quarter</t>
  </si>
  <si>
    <t>13.</t>
  </si>
  <si>
    <t>14.</t>
  </si>
  <si>
    <t>Non-federal</t>
  </si>
  <si>
    <t>15.</t>
  </si>
  <si>
    <t>TOTAL (sum of lines 13 and 14)</t>
  </si>
  <si>
    <t>SECTION E - BUDGET ESTIMATES OF FEDERAL FUNDS NEEDED FOR BALANCE OF THE PROJECT</t>
  </si>
  <si>
    <t>Future Funding Periods  (Years)</t>
  </si>
  <si>
    <t>(b)  First</t>
  </si>
  <si>
    <t>(c)  Second</t>
  </si>
  <si>
    <t>(d)  Third</t>
  </si>
  <si>
    <t>(e)  Fourth</t>
  </si>
  <si>
    <t>16.</t>
  </si>
  <si>
    <t>17.</t>
  </si>
  <si>
    <t>18.</t>
  </si>
  <si>
    <t>19.</t>
  </si>
  <si>
    <t>20.</t>
  </si>
  <si>
    <t>TOTAL (sum of lines 16 - 19)</t>
  </si>
  <si>
    <t>SECTION F - OTHER BUDGET INFORMATION</t>
  </si>
  <si>
    <t>Direct Charges (Federal only):</t>
  </si>
  <si>
    <t>22.  Indirect Charges (Federal only):</t>
  </si>
  <si>
    <t>Provisional</t>
  </si>
  <si>
    <t>Remarks:</t>
  </si>
  <si>
    <t>Standard Form 424 A (Rev. 4-92)  Page 2</t>
  </si>
  <si>
    <t xml:space="preserve">Summary Budget </t>
  </si>
  <si>
    <t>Period</t>
  </si>
  <si>
    <t>FY-2024</t>
  </si>
  <si>
    <t>FY-2025</t>
  </si>
  <si>
    <t>Grant</t>
  </si>
  <si>
    <t>Cost Share</t>
  </si>
  <si>
    <t>Personnel</t>
  </si>
  <si>
    <t>Fringe Benefits</t>
  </si>
  <si>
    <t xml:space="preserve">Travel </t>
  </si>
  <si>
    <t xml:space="preserve">Equipment </t>
  </si>
  <si>
    <t xml:space="preserve">Supplies </t>
  </si>
  <si>
    <t xml:space="preserve">Contractual </t>
  </si>
  <si>
    <t xml:space="preserve">Construction </t>
  </si>
  <si>
    <t>Other Direct Costs</t>
  </si>
  <si>
    <t>Total Direct Costs</t>
  </si>
  <si>
    <t>Indirect Costs</t>
  </si>
  <si>
    <t>Total Costs</t>
  </si>
  <si>
    <t>FY 2024</t>
  </si>
  <si>
    <t xml:space="preserve">Total </t>
  </si>
  <si>
    <t>Account Code</t>
  </si>
  <si>
    <t>All costs in US$</t>
  </si>
  <si>
    <t>No.</t>
  </si>
  <si>
    <t>Unit Type</t>
  </si>
  <si>
    <t>No. of Units</t>
  </si>
  <si>
    <t>%</t>
  </si>
  <si>
    <t>Rate</t>
  </si>
  <si>
    <t>JTIP</t>
  </si>
  <si>
    <t>Freq.</t>
  </si>
  <si>
    <t>Grand Total</t>
  </si>
  <si>
    <t>6052, 6069</t>
  </si>
  <si>
    <t>6061, 6063, 6071</t>
  </si>
  <si>
    <t>Supplies</t>
  </si>
  <si>
    <t>Contractual</t>
  </si>
  <si>
    <t>Indirect Cost Exclusions</t>
  </si>
  <si>
    <t>Modified Total Direct Costs</t>
  </si>
  <si>
    <t>6961, 6963</t>
  </si>
  <si>
    <t>GRAND TOTAL</t>
  </si>
  <si>
    <t>FY 2025</t>
  </si>
  <si>
    <t>CRS</t>
  </si>
  <si>
    <t>Staff Salaries</t>
  </si>
  <si>
    <t>Head of Office</t>
  </si>
  <si>
    <t>FTE</t>
  </si>
  <si>
    <t xml:space="preserve">Program Coordinator </t>
  </si>
  <si>
    <t>Finance officer</t>
  </si>
  <si>
    <t>Administrative Staff</t>
  </si>
  <si>
    <t>MEAL Cordinator</t>
  </si>
  <si>
    <t>Mang.&amp; tech.advisors - Int’l Staff</t>
  </si>
  <si>
    <t>Mang.&amp; tech.advisors - Nat.staff</t>
  </si>
  <si>
    <t>Sub Total Personnel</t>
  </si>
  <si>
    <t>Fringe Benefits – National Staff</t>
  </si>
  <si>
    <t>Salary</t>
  </si>
  <si>
    <t>Fringe Benefits – Int’l Staff</t>
  </si>
  <si>
    <t>Overseas Allowances – Int’l Staff</t>
  </si>
  <si>
    <t>Housing and Local Benefits – Int’l Staff</t>
  </si>
  <si>
    <t>Mang.&amp; tech.advisors - Nat.staff-Fringe Benefits</t>
  </si>
  <si>
    <t>Sub Total Fringe Benefits</t>
  </si>
  <si>
    <t>Domestic Travel</t>
  </si>
  <si>
    <t>flight/train</t>
  </si>
  <si>
    <t>Hotel</t>
  </si>
  <si>
    <t>night</t>
  </si>
  <si>
    <t>Perdiem</t>
  </si>
  <si>
    <t>day</t>
  </si>
  <si>
    <t>Mang.&amp; tech.advisors - Nat.staff-Travel</t>
  </si>
  <si>
    <t>Month</t>
  </si>
  <si>
    <t>In-country program travel and vehicle expenses</t>
  </si>
  <si>
    <t>Sub Total Travel &amp; Transportation</t>
  </si>
  <si>
    <t>Office/Computer Supplies, Stationery and Services</t>
  </si>
  <si>
    <t>Printing</t>
  </si>
  <si>
    <t>Sub Total Supplies</t>
  </si>
  <si>
    <t>Prajwala</t>
  </si>
  <si>
    <t>Lumpsum</t>
  </si>
  <si>
    <t xml:space="preserve">Technical Advisor–Capacity Strengthening of Law enforcement Officials </t>
  </si>
  <si>
    <t>Sub Total Contractual</t>
  </si>
  <si>
    <t>Baseline Survey/Mid-term Review/Final Evaluation</t>
  </si>
  <si>
    <t>Event</t>
  </si>
  <si>
    <t>MEAL Workshop</t>
  </si>
  <si>
    <t xml:space="preserve">Implement. Plan Workshop </t>
  </si>
  <si>
    <t>Workshop</t>
  </si>
  <si>
    <t>Communication Expenses</t>
  </si>
  <si>
    <t>Building rent, utilities and maintenance</t>
  </si>
  <si>
    <t>Contracted Audit &amp; Legal Services</t>
  </si>
  <si>
    <t>Information Technology and Communication Expenses &amp; Bank charges</t>
  </si>
  <si>
    <t>Facility Costs, IT Services, Communication, IT Salaries</t>
  </si>
  <si>
    <t>Sq. Mt</t>
  </si>
  <si>
    <t>Sub Total Other Direct Costs</t>
  </si>
  <si>
    <t>Indirect Cost (17.88%)</t>
  </si>
  <si>
    <t xml:space="preserve">Fringe Benefits </t>
  </si>
  <si>
    <t>FY-2026</t>
  </si>
  <si>
    <t>FY2026</t>
  </si>
  <si>
    <t>FY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</si>
</sst>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 ;_ * \-#,##0.00_ ;_ * &quot;-&quot;??_ ;_ @_ "/>
    <numFmt numFmtId="165" formatCode="[$INR]\ #,##0.00"/>
    <numFmt numFmtId="166" formatCode="_(* #,##0_);_(* \(#,##0\);_(* &quot;-&quot;??_);_(@_)"/>
    <numFmt numFmtId="167" formatCode="_(&quot;$&quot;* #,##0_);_(&quot;$&quot;* \(#,##0\);_(&quot;$&quot;* &quot;-&quot;??_);_(@_)"/>
    <numFmt numFmtId="168" formatCode="0.00000"/>
    <numFmt numFmtId="169" formatCode="#,##0.0"/>
    <numFmt numFmtId="170" formatCode="0.0"/>
    <numFmt numFmtId="171" formatCode="[$$-1009]#,##0"/>
    <numFmt numFmtId="172" formatCode="[$$-1009]#,##0.00"/>
    <numFmt numFmtId="173" formatCode="_(* #,##0.000_);_(* \(#,##0.000\);_(* &quot;-&quot;??_);_(@_)"/>
    <numFmt numFmtId="174" formatCode="_(* #,##0.0000_);_(* \(#,##0.0000\);_(* &quot;-&quot;??_);_(@_)"/>
    <numFmt numFmtId="175" formatCode="[$$-1009]#,##0;\-[$$-1009]#,##0"/>
    <numFmt numFmtId="176" formatCode="[$$-1009]#,##0.00;\-[$$-1009]#,##0.00"/>
  </numFmts>
  <fonts count="3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9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sz val="9"/>
      <name val="Arial Narrow"/>
      <family val="2"/>
    </font>
    <font>
      <b/>
      <sz val="9"/>
      <name val="Arial Narrow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0" tint="-0.249977111117893"/>
      <name val="Times New Roman"/>
      <family val="1"/>
    </font>
    <font>
      <b/>
      <sz val="9"/>
      <color theme="0" tint="-0.34998626667073579"/>
      <name val="Times New Roman"/>
      <family val="1"/>
    </font>
    <font>
      <sz val="9"/>
      <color rgb="FFFF0000"/>
      <name val="Times New Roman"/>
      <family val="1"/>
    </font>
    <font>
      <sz val="8"/>
      <color theme="0" tint="-0.249977111117893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0" tint="-0.249977111117893"/>
      <name val="Calibri"/>
      <family val="2"/>
      <scheme val="minor"/>
    </font>
    <font>
      <b/>
      <sz val="9"/>
      <color theme="0" tint="-0.34998626667073579"/>
      <name val="Calibri"/>
      <family val="2"/>
      <scheme val="minor"/>
    </font>
    <font>
      <sz val="9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/>
    <xf numFmtId="0" fontId="14" fillId="0" borderId="0"/>
    <xf numFmtId="0" fontId="9" fillId="0" borderId="0"/>
    <xf numFmtId="0" fontId="6" fillId="0" borderId="0"/>
    <xf numFmtId="9" fontId="1" fillId="0" borderId="0" applyFont="0" applyFill="0" applyBorder="0" applyAlignment="0" applyProtection="0"/>
  </cellStyleXfs>
  <cellXfs count="482">
    <xf numFmtId="0" fontId="0" fillId="0" borderId="0" xfId="0"/>
    <xf numFmtId="3" fontId="3" fillId="0" borderId="0" xfId="0" applyNumberFormat="1" applyFont="1"/>
    <xf numFmtId="3" fontId="4" fillId="0" borderId="0" xfId="0" applyNumberFormat="1" applyFont="1"/>
    <xf numFmtId="0" fontId="6" fillId="0" borderId="0" xfId="9"/>
    <xf numFmtId="0" fontId="7" fillId="0" borderId="0" xfId="9" applyFont="1" applyAlignment="1" applyProtection="1">
      <alignment horizontal="centerContinuous"/>
    </xf>
    <xf numFmtId="0" fontId="6" fillId="0" borderId="0" xfId="9" applyAlignment="1" applyProtection="1">
      <alignment horizontal="centerContinuous"/>
    </xf>
    <xf numFmtId="0" fontId="8" fillId="0" borderId="0" xfId="9" applyFont="1" applyAlignment="1" applyProtection="1">
      <alignment horizontal="centerContinuous"/>
    </xf>
    <xf numFmtId="0" fontId="6" fillId="0" borderId="2" xfId="9" applyBorder="1" applyAlignment="1" applyProtection="1">
      <alignment horizontal="centerContinuous"/>
    </xf>
    <xf numFmtId="0" fontId="6" fillId="0" borderId="1" xfId="9" applyBorder="1" applyAlignment="1" applyProtection="1">
      <alignment horizontal="centerContinuous"/>
    </xf>
    <xf numFmtId="0" fontId="6" fillId="0" borderId="3" xfId="9" applyBorder="1" applyAlignment="1" applyProtection="1">
      <alignment horizontal="centerContinuous"/>
    </xf>
    <xf numFmtId="0" fontId="6" fillId="0" borderId="5" xfId="9" applyBorder="1" applyProtection="1"/>
    <xf numFmtId="0" fontId="6" fillId="0" borderId="6" xfId="9" applyBorder="1" applyProtection="1"/>
    <xf numFmtId="0" fontId="6" fillId="0" borderId="7" xfId="9" applyBorder="1" applyProtection="1"/>
    <xf numFmtId="0" fontId="6" fillId="0" borderId="8" xfId="9" applyBorder="1" applyAlignment="1" applyProtection="1">
      <alignment horizontal="center"/>
    </xf>
    <xf numFmtId="0" fontId="6" fillId="0" borderId="9" xfId="9" applyBorder="1" applyAlignment="1" applyProtection="1">
      <alignment horizontal="center"/>
    </xf>
    <xf numFmtId="0" fontId="6" fillId="0" borderId="5" xfId="9" applyFill="1" applyBorder="1" applyProtection="1"/>
    <xf numFmtId="0" fontId="6" fillId="0" borderId="5" xfId="9" applyFont="1" applyBorder="1" applyProtection="1"/>
    <xf numFmtId="167" fontId="6" fillId="0" borderId="10" xfId="4" applyNumberFormat="1" applyFont="1" applyBorder="1" applyProtection="1"/>
    <xf numFmtId="167" fontId="6" fillId="0" borderId="0" xfId="9" applyNumberFormat="1"/>
    <xf numFmtId="0" fontId="6" fillId="0" borderId="2" xfId="9" applyBorder="1" applyProtection="1"/>
    <xf numFmtId="0" fontId="6" fillId="0" borderId="11" xfId="9" applyBorder="1" applyAlignment="1" applyProtection="1">
      <alignment horizontal="centerContinuous"/>
    </xf>
    <xf numFmtId="0" fontId="6" fillId="0" borderId="12" xfId="9" applyBorder="1" applyAlignment="1" applyProtection="1">
      <alignment horizontal="centerContinuous"/>
    </xf>
    <xf numFmtId="0" fontId="6" fillId="0" borderId="13" xfId="9" applyBorder="1" applyAlignment="1" applyProtection="1">
      <alignment horizontal="centerContinuous"/>
    </xf>
    <xf numFmtId="0" fontId="6" fillId="0" borderId="8" xfId="9" applyBorder="1" applyAlignment="1" applyProtection="1">
      <alignment horizontal="centerContinuous"/>
    </xf>
    <xf numFmtId="0" fontId="6" fillId="0" borderId="14" xfId="9" quotePrefix="1" applyBorder="1" applyProtection="1"/>
    <xf numFmtId="0" fontId="6" fillId="0" borderId="14" xfId="9" applyBorder="1" applyProtection="1"/>
    <xf numFmtId="0" fontId="6" fillId="0" borderId="10" xfId="9" applyBorder="1" applyAlignment="1" applyProtection="1">
      <alignment horizontal="centerContinuous"/>
    </xf>
    <xf numFmtId="0" fontId="6" fillId="0" borderId="11" xfId="9" applyBorder="1" applyProtection="1"/>
    <xf numFmtId="0" fontId="6" fillId="0" borderId="0" xfId="9" applyBorder="1" applyProtection="1"/>
    <xf numFmtId="43" fontId="6" fillId="0" borderId="12" xfId="2" applyFont="1" applyBorder="1" applyProtection="1"/>
    <xf numFmtId="0" fontId="6" fillId="0" borderId="11" xfId="9" quotePrefix="1" applyBorder="1" applyProtection="1"/>
    <xf numFmtId="0" fontId="5" fillId="0" borderId="0" xfId="9" applyFont="1" applyProtection="1"/>
    <xf numFmtId="0" fontId="5" fillId="0" borderId="0" xfId="9" applyFont="1" applyAlignment="1" applyProtection="1">
      <alignment horizontal="centerContinuous"/>
    </xf>
    <xf numFmtId="0" fontId="6" fillId="0" borderId="0" xfId="9" applyProtection="1"/>
    <xf numFmtId="0" fontId="6" fillId="0" borderId="12" xfId="9" applyBorder="1" applyProtection="1"/>
    <xf numFmtId="0" fontId="6" fillId="0" borderId="13" xfId="9" applyBorder="1" applyProtection="1"/>
    <xf numFmtId="166" fontId="6" fillId="0" borderId="10" xfId="2" applyNumberFormat="1" applyFont="1" applyBorder="1" applyProtection="1"/>
    <xf numFmtId="0" fontId="6" fillId="0" borderId="5" xfId="9" quotePrefix="1" applyBorder="1" applyProtection="1"/>
    <xf numFmtId="0" fontId="6" fillId="0" borderId="3" xfId="9" applyBorder="1" applyProtection="1"/>
    <xf numFmtId="0" fontId="6" fillId="0" borderId="10" xfId="9" applyBorder="1" applyAlignment="1" applyProtection="1">
      <alignment horizontal="center"/>
    </xf>
    <xf numFmtId="166" fontId="16" fillId="0" borderId="10" xfId="2" applyNumberFormat="1" applyFont="1" applyFill="1" applyBorder="1" applyProtection="1"/>
    <xf numFmtId="3" fontId="6" fillId="0" borderId="0" xfId="9" applyNumberFormat="1"/>
    <xf numFmtId="0" fontId="6" fillId="0" borderId="2" xfId="9" applyFill="1" applyBorder="1" applyProtection="1"/>
    <xf numFmtId="0" fontId="6" fillId="0" borderId="1" xfId="9" applyFill="1" applyBorder="1" applyProtection="1"/>
    <xf numFmtId="0" fontId="6" fillId="0" borderId="2" xfId="9" applyFont="1" applyFill="1" applyBorder="1" applyProtection="1"/>
    <xf numFmtId="0" fontId="6" fillId="0" borderId="3" xfId="9" applyFill="1" applyBorder="1" applyProtection="1"/>
    <xf numFmtId="0" fontId="6" fillId="0" borderId="1" xfId="9" applyBorder="1" applyProtection="1"/>
    <xf numFmtId="0" fontId="6" fillId="0" borderId="12" xfId="9" applyFont="1" applyBorder="1" applyAlignment="1" applyProtection="1">
      <alignment horizontal="right"/>
    </xf>
    <xf numFmtId="167" fontId="6" fillId="0" borderId="12" xfId="4" applyNumberFormat="1" applyFont="1" applyBorder="1" applyProtection="1"/>
    <xf numFmtId="3" fontId="6" fillId="0" borderId="12" xfId="9" applyNumberFormat="1" applyBorder="1" applyProtection="1"/>
    <xf numFmtId="0" fontId="6" fillId="0" borderId="12" xfId="9" applyFont="1" applyBorder="1" applyProtection="1"/>
    <xf numFmtId="167" fontId="6" fillId="0" borderId="13" xfId="9" applyNumberFormat="1" applyBorder="1" applyProtection="1"/>
    <xf numFmtId="0" fontId="6" fillId="0" borderId="0" xfId="9" applyFill="1"/>
    <xf numFmtId="173" fontId="6" fillId="0" borderId="10" xfId="2" applyNumberFormat="1" applyFont="1" applyBorder="1" applyProtection="1"/>
    <xf numFmtId="0" fontId="17" fillId="0" borderId="15" xfId="7" applyFont="1" applyFill="1" applyBorder="1" applyAlignment="1">
      <alignment vertical="center"/>
    </xf>
    <xf numFmtId="0" fontId="17" fillId="0" borderId="16" xfId="7" applyFont="1" applyFill="1" applyBorder="1" applyAlignment="1">
      <alignment vertical="center"/>
    </xf>
    <xf numFmtId="0" fontId="17" fillId="0" borderId="16" xfId="7" applyFont="1" applyFill="1" applyBorder="1" applyAlignment="1">
      <alignment horizontal="right" vertical="center"/>
    </xf>
    <xf numFmtId="0" fontId="17" fillId="0" borderId="17" xfId="7" applyFont="1" applyFill="1" applyBorder="1" applyAlignment="1">
      <alignment vertical="center"/>
    </xf>
    <xf numFmtId="0" fontId="17" fillId="0" borderId="0" xfId="7" applyFont="1" applyAlignment="1">
      <alignment vertical="center"/>
    </xf>
    <xf numFmtId="0" fontId="18" fillId="0" borderId="18" xfId="7" applyFont="1" applyFill="1" applyBorder="1"/>
    <xf numFmtId="0" fontId="18" fillId="0" borderId="20" xfId="7" applyFont="1" applyFill="1" applyBorder="1"/>
    <xf numFmtId="0" fontId="18" fillId="0" borderId="19" xfId="7" applyFont="1" applyFill="1" applyBorder="1"/>
    <xf numFmtId="0" fontId="18" fillId="0" borderId="0" xfId="7" applyFont="1"/>
    <xf numFmtId="0" fontId="18" fillId="0" borderId="21" xfId="7" applyFont="1" applyFill="1" applyBorder="1"/>
    <xf numFmtId="0" fontId="18" fillId="0" borderId="0" xfId="7" applyFont="1" applyFill="1" applyBorder="1" applyAlignment="1">
      <alignment vertical="center"/>
    </xf>
    <xf numFmtId="0" fontId="18" fillId="0" borderId="22" xfId="7" applyFont="1" applyFill="1" applyBorder="1"/>
    <xf numFmtId="0" fontId="18" fillId="0" borderId="0" xfId="7" applyFont="1" applyFill="1" applyBorder="1"/>
    <xf numFmtId="0" fontId="18" fillId="0" borderId="23" xfId="7" applyFont="1" applyFill="1" applyBorder="1"/>
    <xf numFmtId="0" fontId="18" fillId="0" borderId="24" xfId="7" applyFont="1" applyFill="1" applyBorder="1"/>
    <xf numFmtId="0" fontId="18" fillId="0" borderId="25" xfId="7" applyFont="1" applyFill="1" applyBorder="1"/>
    <xf numFmtId="0" fontId="19" fillId="0" borderId="15" xfId="7" applyFont="1" applyFill="1" applyBorder="1"/>
    <xf numFmtId="0" fontId="20" fillId="0" borderId="16" xfId="7" applyFont="1" applyFill="1" applyBorder="1" applyAlignment="1"/>
    <xf numFmtId="0" fontId="19" fillId="0" borderId="16" xfId="7" applyFont="1" applyFill="1" applyBorder="1"/>
    <xf numFmtId="0" fontId="19" fillId="0" borderId="17" xfId="7" applyFont="1" applyFill="1" applyBorder="1"/>
    <xf numFmtId="0" fontId="19" fillId="0" borderId="0" xfId="7" applyFont="1"/>
    <xf numFmtId="0" fontId="18" fillId="0" borderId="26" xfId="7" applyFont="1" applyFill="1" applyBorder="1" applyAlignment="1" applyProtection="1">
      <alignment vertical="top" wrapText="1"/>
      <protection locked="0"/>
    </xf>
    <xf numFmtId="0" fontId="18" fillId="0" borderId="0" xfId="7" applyFont="1" applyFill="1"/>
    <xf numFmtId="0" fontId="20" fillId="0" borderId="15" xfId="7" applyFont="1" applyFill="1" applyBorder="1"/>
    <xf numFmtId="0" fontId="20" fillId="0" borderId="16" xfId="7" applyFont="1" applyFill="1" applyBorder="1"/>
    <xf numFmtId="0" fontId="20" fillId="0" borderId="17" xfId="7" applyFont="1" applyFill="1" applyBorder="1"/>
    <xf numFmtId="0" fontId="20" fillId="0" borderId="0" xfId="7" applyFont="1"/>
    <xf numFmtId="0" fontId="21" fillId="0" borderId="19" xfId="7" applyFont="1" applyFill="1" applyBorder="1"/>
    <xf numFmtId="0" fontId="21" fillId="0" borderId="0" xfId="7" applyFont="1" applyFill="1" applyBorder="1"/>
    <xf numFmtId="0" fontId="21" fillId="0" borderId="18" xfId="7" applyFont="1" applyFill="1" applyBorder="1"/>
    <xf numFmtId="0" fontId="21" fillId="0" borderId="20" xfId="7" applyFont="1" applyFill="1" applyBorder="1"/>
    <xf numFmtId="0" fontId="21" fillId="0" borderId="0" xfId="7" applyFont="1"/>
    <xf numFmtId="0" fontId="18" fillId="0" borderId="21" xfId="7" applyFont="1" applyFill="1" applyBorder="1" applyAlignment="1">
      <alignment vertical="center"/>
    </xf>
    <xf numFmtId="0" fontId="18" fillId="0" borderId="22" xfId="7" applyFont="1" applyFill="1" applyBorder="1" applyAlignment="1">
      <alignment vertical="center"/>
    </xf>
    <xf numFmtId="0" fontId="18" fillId="0" borderId="0" xfId="7" applyFont="1" applyAlignment="1">
      <alignment vertical="center"/>
    </xf>
    <xf numFmtId="0" fontId="21" fillId="0" borderId="0" xfId="7" applyFont="1" applyFill="1" applyBorder="1" applyAlignment="1">
      <alignment vertical="center"/>
    </xf>
    <xf numFmtId="15" fontId="18" fillId="0" borderId="26" xfId="7" applyNumberFormat="1" applyFont="1" applyFill="1" applyBorder="1" applyAlignment="1" applyProtection="1">
      <alignment horizontal="left" vertical="top" wrapText="1"/>
      <protection locked="0"/>
    </xf>
    <xf numFmtId="0" fontId="11" fillId="0" borderId="26" xfId="0" applyFont="1" applyBorder="1"/>
    <xf numFmtId="0" fontId="10" fillId="0" borderId="26" xfId="0" applyFont="1" applyBorder="1" applyAlignment="1">
      <alignment horizontal="center" vertical="center" wrapText="1"/>
    </xf>
    <xf numFmtId="9" fontId="10" fillId="0" borderId="26" xfId="0" applyNumberFormat="1" applyFont="1" applyBorder="1" applyAlignment="1">
      <alignment horizontal="center" vertical="center" wrapText="1"/>
    </xf>
    <xf numFmtId="0" fontId="10" fillId="3" borderId="26" xfId="0" applyFont="1" applyFill="1" applyBorder="1"/>
    <xf numFmtId="167" fontId="10" fillId="3" borderId="26" xfId="0" applyNumberFormat="1" applyFont="1" applyFill="1" applyBorder="1"/>
    <xf numFmtId="165" fontId="22" fillId="3" borderId="26" xfId="0" applyNumberFormat="1" applyFont="1" applyFill="1" applyBorder="1"/>
    <xf numFmtId="0" fontId="22" fillId="3" borderId="26" xfId="0" applyNumberFormat="1" applyFont="1" applyFill="1" applyBorder="1" applyAlignment="1">
      <alignment horizontal="center"/>
    </xf>
    <xf numFmtId="3" fontId="22" fillId="3" borderId="26" xfId="0" applyNumberFormat="1" applyFont="1" applyFill="1" applyBorder="1"/>
    <xf numFmtId="9" fontId="22" fillId="3" borderId="26" xfId="0" applyNumberFormat="1" applyFont="1" applyFill="1" applyBorder="1" applyAlignment="1">
      <alignment horizontal="center"/>
    </xf>
    <xf numFmtId="0" fontId="22" fillId="3" borderId="26" xfId="0" applyFont="1" applyFill="1" applyBorder="1"/>
    <xf numFmtId="0" fontId="10" fillId="0" borderId="26" xfId="0" applyFont="1" applyFill="1" applyBorder="1" applyAlignment="1">
      <alignment horizontal="center"/>
    </xf>
    <xf numFmtId="0" fontId="11" fillId="0" borderId="26" xfId="0" applyFont="1" applyFill="1" applyBorder="1"/>
    <xf numFmtId="3" fontId="11" fillId="0" borderId="26" xfId="0" applyNumberFormat="1" applyFont="1" applyFill="1" applyBorder="1"/>
    <xf numFmtId="9" fontId="11" fillId="0" borderId="26" xfId="0" applyNumberFormat="1" applyFont="1" applyFill="1" applyBorder="1" applyAlignment="1">
      <alignment horizontal="center"/>
    </xf>
    <xf numFmtId="0" fontId="11" fillId="0" borderId="26" xfId="0" applyFont="1" applyFill="1" applyBorder="1" applyAlignment="1">
      <alignment horizontal="center"/>
    </xf>
    <xf numFmtId="169" fontId="11" fillId="0" borderId="26" xfId="0" applyNumberFormat="1" applyFont="1" applyFill="1" applyBorder="1" applyAlignment="1">
      <alignment horizontal="center"/>
    </xf>
    <xf numFmtId="0" fontId="11" fillId="0" borderId="26" xfId="0" applyNumberFormat="1" applyFont="1" applyFill="1" applyBorder="1" applyAlignment="1">
      <alignment horizontal="center"/>
    </xf>
    <xf numFmtId="9" fontId="11" fillId="0" borderId="26" xfId="10" applyNumberFormat="1" applyFont="1" applyFill="1" applyBorder="1" applyAlignment="1">
      <alignment horizontal="center"/>
    </xf>
    <xf numFmtId="175" fontId="12" fillId="0" borderId="26" xfId="3" applyNumberFormat="1" applyFont="1" applyBorder="1" applyAlignment="1"/>
    <xf numFmtId="171" fontId="12" fillId="0" borderId="26" xfId="3" applyNumberFormat="1" applyFont="1" applyBorder="1" applyAlignment="1"/>
    <xf numFmtId="0" fontId="10" fillId="0" borderId="26" xfId="0" applyFont="1" applyFill="1" applyBorder="1"/>
    <xf numFmtId="166" fontId="10" fillId="0" borderId="26" xfId="1" applyNumberFormat="1" applyFont="1" applyFill="1" applyBorder="1"/>
    <xf numFmtId="9" fontId="10" fillId="0" borderId="26" xfId="0" applyNumberFormat="1" applyFont="1" applyFill="1" applyBorder="1" applyAlignment="1">
      <alignment horizontal="center"/>
    </xf>
    <xf numFmtId="175" fontId="13" fillId="0" borderId="26" xfId="3" applyNumberFormat="1" applyFont="1" applyBorder="1" applyAlignment="1"/>
    <xf numFmtId="0" fontId="10" fillId="4" borderId="26" xfId="0" applyFont="1" applyFill="1" applyBorder="1"/>
    <xf numFmtId="166" fontId="10" fillId="4" borderId="26" xfId="1" applyNumberFormat="1" applyFont="1" applyFill="1" applyBorder="1"/>
    <xf numFmtId="9" fontId="10" fillId="4" borderId="26" xfId="0" applyNumberFormat="1" applyFont="1" applyFill="1" applyBorder="1" applyAlignment="1">
      <alignment horizontal="center"/>
    </xf>
    <xf numFmtId="0" fontId="10" fillId="4" borderId="26" xfId="0" applyFont="1" applyFill="1" applyBorder="1" applyAlignment="1">
      <alignment horizontal="center"/>
    </xf>
    <xf numFmtId="0" fontId="11" fillId="4" borderId="26" xfId="0" applyFont="1" applyFill="1" applyBorder="1"/>
    <xf numFmtId="166" fontId="11" fillId="0" borderId="26" xfId="1" applyNumberFormat="1" applyFont="1" applyFill="1" applyBorder="1" applyAlignment="1">
      <alignment horizontal="center"/>
    </xf>
    <xf numFmtId="174" fontId="11" fillId="0" borderId="26" xfId="1" applyNumberFormat="1" applyFont="1" applyFill="1" applyBorder="1" applyAlignment="1">
      <alignment horizontal="center"/>
    </xf>
    <xf numFmtId="43" fontId="11" fillId="0" borderId="26" xfId="1" applyNumberFormat="1" applyFont="1" applyFill="1" applyBorder="1" applyAlignment="1">
      <alignment horizontal="center"/>
    </xf>
    <xf numFmtId="1" fontId="11" fillId="0" borderId="26" xfId="0" applyNumberFormat="1" applyFont="1" applyFill="1" applyBorder="1" applyAlignment="1">
      <alignment horizontal="center"/>
    </xf>
    <xf numFmtId="167" fontId="11" fillId="0" borderId="26" xfId="3" applyNumberFormat="1" applyFont="1" applyFill="1" applyBorder="1" applyAlignment="1">
      <alignment horizontal="center"/>
    </xf>
    <xf numFmtId="3" fontId="10" fillId="0" borderId="26" xfId="0" applyNumberFormat="1" applyFont="1" applyFill="1" applyBorder="1" applyAlignment="1">
      <alignment horizontal="center"/>
    </xf>
    <xf numFmtId="3" fontId="10" fillId="4" borderId="26" xfId="0" applyNumberFormat="1" applyFont="1" applyFill="1" applyBorder="1"/>
    <xf numFmtId="0" fontId="11" fillId="4" borderId="26" xfId="0" applyFont="1" applyFill="1" applyBorder="1" applyAlignment="1">
      <alignment horizontal="center"/>
    </xf>
    <xf numFmtId="166" fontId="11" fillId="0" borderId="26" xfId="1" applyNumberFormat="1" applyFont="1" applyFill="1" applyBorder="1"/>
    <xf numFmtId="9" fontId="23" fillId="3" borderId="26" xfId="0" applyNumberFormat="1" applyFont="1" applyFill="1" applyBorder="1" applyAlignment="1">
      <alignment horizontal="center"/>
    </xf>
    <xf numFmtId="0" fontId="11" fillId="0" borderId="30" xfId="8" applyFont="1" applyFill="1" applyBorder="1" applyAlignment="1">
      <alignment horizontal="center"/>
    </xf>
    <xf numFmtId="3" fontId="11" fillId="0" borderId="26" xfId="0" applyNumberFormat="1" applyFont="1" applyFill="1" applyBorder="1" applyAlignment="1">
      <alignment horizontal="center"/>
    </xf>
    <xf numFmtId="3" fontId="10" fillId="0" borderId="26" xfId="0" applyNumberFormat="1" applyFont="1" applyFill="1" applyBorder="1"/>
    <xf numFmtId="9" fontId="11" fillId="4" borderId="26" xfId="0" applyNumberFormat="1" applyFont="1" applyFill="1" applyBorder="1" applyAlignment="1">
      <alignment horizontal="center"/>
    </xf>
    <xf numFmtId="3" fontId="11" fillId="4" borderId="26" xfId="0" applyNumberFormat="1" applyFont="1" applyFill="1" applyBorder="1"/>
    <xf numFmtId="0" fontId="10" fillId="2" borderId="26" xfId="0" applyFont="1" applyFill="1" applyBorder="1"/>
    <xf numFmtId="9" fontId="10" fillId="2" borderId="26" xfId="0" applyNumberFormat="1" applyFont="1" applyFill="1" applyBorder="1" applyAlignment="1">
      <alignment horizontal="center"/>
    </xf>
    <xf numFmtId="175" fontId="10" fillId="3" borderId="26" xfId="3" applyNumberFormat="1" applyFont="1" applyFill="1" applyBorder="1"/>
    <xf numFmtId="9" fontId="10" fillId="3" borderId="26" xfId="0" applyNumberFormat="1" applyFont="1" applyFill="1" applyBorder="1" applyAlignment="1">
      <alignment horizontal="center"/>
    </xf>
    <xf numFmtId="167" fontId="11" fillId="0" borderId="26" xfId="0" applyNumberFormat="1" applyFont="1" applyBorder="1"/>
    <xf numFmtId="0" fontId="11" fillId="0" borderId="26" xfId="0" applyFont="1" applyBorder="1" applyAlignment="1">
      <alignment wrapText="1"/>
    </xf>
    <xf numFmtId="3" fontId="11" fillId="0" borderId="26" xfId="0" applyNumberFormat="1" applyFont="1" applyBorder="1"/>
    <xf numFmtId="9" fontId="11" fillId="0" borderId="26" xfId="0" applyNumberFormat="1" applyFont="1" applyBorder="1" applyAlignment="1">
      <alignment horizontal="center"/>
    </xf>
    <xf numFmtId="44" fontId="11" fillId="0" borderId="26" xfId="0" applyNumberFormat="1" applyFont="1" applyBorder="1"/>
    <xf numFmtId="2" fontId="11" fillId="0" borderId="26" xfId="0" applyNumberFormat="1" applyFont="1" applyBorder="1" applyAlignment="1">
      <alignment horizontal="center"/>
    </xf>
    <xf numFmtId="9" fontId="11" fillId="0" borderId="26" xfId="10" applyFont="1" applyBorder="1"/>
    <xf numFmtId="10" fontId="11" fillId="0" borderId="26" xfId="10" applyNumberFormat="1" applyFont="1" applyBorder="1"/>
    <xf numFmtId="0" fontId="10" fillId="0" borderId="26" xfId="0" applyFont="1" applyBorder="1" applyAlignment="1">
      <alignment wrapText="1"/>
    </xf>
    <xf numFmtId="0" fontId="10" fillId="0" borderId="26" xfId="0" applyFont="1" applyBorder="1"/>
    <xf numFmtId="3" fontId="10" fillId="0" borderId="26" xfId="0" applyNumberFormat="1" applyFont="1" applyBorder="1"/>
    <xf numFmtId="9" fontId="10" fillId="0" borderId="26" xfId="0" applyNumberFormat="1" applyFont="1" applyBorder="1" applyAlignment="1">
      <alignment horizontal="center"/>
    </xf>
    <xf numFmtId="167" fontId="10" fillId="0" borderId="26" xfId="0" applyNumberFormat="1" applyFont="1" applyBorder="1"/>
    <xf numFmtId="9" fontId="11" fillId="0" borderId="26" xfId="10" applyFont="1" applyBorder="1" applyAlignment="1">
      <alignment horizontal="center"/>
    </xf>
    <xf numFmtId="167" fontId="11" fillId="0" borderId="26" xfId="10" applyNumberFormat="1" applyFont="1" applyBorder="1" applyAlignment="1">
      <alignment horizontal="center"/>
    </xf>
    <xf numFmtId="175" fontId="11" fillId="0" borderId="26" xfId="0" applyNumberFormat="1" applyFont="1" applyFill="1" applyBorder="1"/>
    <xf numFmtId="0" fontId="10" fillId="0" borderId="31" xfId="0" applyFont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/>
    </xf>
    <xf numFmtId="0" fontId="10" fillId="0" borderId="32" xfId="0" applyFont="1" applyBorder="1" applyAlignment="1">
      <alignment horizontal="center" vertical="center" wrapText="1"/>
    </xf>
    <xf numFmtId="0" fontId="11" fillId="0" borderId="32" xfId="0" applyFont="1" applyFill="1" applyBorder="1"/>
    <xf numFmtId="0" fontId="10" fillId="3" borderId="32" xfId="0" applyFont="1" applyFill="1" applyBorder="1"/>
    <xf numFmtId="0" fontId="11" fillId="0" borderId="33" xfId="0" applyFont="1" applyBorder="1"/>
    <xf numFmtId="3" fontId="11" fillId="0" borderId="33" xfId="0" applyNumberFormat="1" applyFont="1" applyBorder="1"/>
    <xf numFmtId="1" fontId="11" fillId="0" borderId="33" xfId="10" applyNumberFormat="1" applyFont="1" applyBorder="1"/>
    <xf numFmtId="0" fontId="10" fillId="0" borderId="34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22" fillId="3" borderId="34" xfId="0" applyFont="1" applyFill="1" applyBorder="1"/>
    <xf numFmtId="9" fontId="22" fillId="3" borderId="27" xfId="0" applyNumberFormat="1" applyFont="1" applyFill="1" applyBorder="1" applyAlignment="1">
      <alignment horizontal="center"/>
    </xf>
    <xf numFmtId="0" fontId="11" fillId="0" borderId="34" xfId="0" applyFont="1" applyFill="1" applyBorder="1"/>
    <xf numFmtId="0" fontId="10" fillId="0" borderId="27" xfId="0" applyFont="1" applyFill="1" applyBorder="1" applyAlignment="1">
      <alignment horizontal="center"/>
    </xf>
    <xf numFmtId="0" fontId="11" fillId="0" borderId="34" xfId="0" applyFont="1" applyFill="1" applyBorder="1" applyAlignment="1">
      <alignment horizontal="center"/>
    </xf>
    <xf numFmtId="175" fontId="12" fillId="0" borderId="27" xfId="3" applyNumberFormat="1" applyFont="1" applyBorder="1" applyAlignment="1"/>
    <xf numFmtId="0" fontId="10" fillId="0" borderId="34" xfId="0" applyFont="1" applyFill="1" applyBorder="1"/>
    <xf numFmtId="175" fontId="13" fillId="0" borderId="27" xfId="3" applyNumberFormat="1" applyFont="1" applyBorder="1" applyAlignment="1"/>
    <xf numFmtId="0" fontId="10" fillId="4" borderId="34" xfId="0" applyFont="1" applyFill="1" applyBorder="1"/>
    <xf numFmtId="0" fontId="10" fillId="4" borderId="27" xfId="0" applyFont="1" applyFill="1" applyBorder="1" applyAlignment="1">
      <alignment horizontal="center"/>
    </xf>
    <xf numFmtId="0" fontId="10" fillId="4" borderId="34" xfId="0" applyFont="1" applyFill="1" applyBorder="1" applyAlignment="1">
      <alignment horizontal="center"/>
    </xf>
    <xf numFmtId="0" fontId="10" fillId="0" borderId="34" xfId="0" applyFont="1" applyFill="1" applyBorder="1" applyAlignment="1">
      <alignment horizontal="center"/>
    </xf>
    <xf numFmtId="0" fontId="11" fillId="4" borderId="27" xfId="0" applyFont="1" applyFill="1" applyBorder="1" applyAlignment="1">
      <alignment horizontal="center"/>
    </xf>
    <xf numFmtId="175" fontId="13" fillId="0" borderId="34" xfId="3" applyNumberFormat="1" applyFont="1" applyBorder="1" applyAlignment="1"/>
    <xf numFmtId="0" fontId="11" fillId="4" borderId="34" xfId="0" applyFont="1" applyFill="1" applyBorder="1" applyAlignment="1">
      <alignment horizontal="center"/>
    </xf>
    <xf numFmtId="0" fontId="10" fillId="2" borderId="34" xfId="0" applyFont="1" applyFill="1" applyBorder="1"/>
    <xf numFmtId="175" fontId="10" fillId="3" borderId="27" xfId="3" applyNumberFormat="1" applyFont="1" applyFill="1" applyBorder="1"/>
    <xf numFmtId="0" fontId="10" fillId="3" borderId="34" xfId="0" applyFont="1" applyFill="1" applyBorder="1"/>
    <xf numFmtId="0" fontId="10" fillId="3" borderId="35" xfId="0" applyFont="1" applyFill="1" applyBorder="1"/>
    <xf numFmtId="0" fontId="10" fillId="3" borderId="28" xfId="0" applyFont="1" applyFill="1" applyBorder="1"/>
    <xf numFmtId="175" fontId="10" fillId="3" borderId="28" xfId="3" applyNumberFormat="1" applyFont="1" applyFill="1" applyBorder="1"/>
    <xf numFmtId="175" fontId="10" fillId="3" borderId="29" xfId="3" applyNumberFormat="1" applyFont="1" applyFill="1" applyBorder="1"/>
    <xf numFmtId="0" fontId="11" fillId="0" borderId="32" xfId="0" applyFont="1" applyBorder="1"/>
    <xf numFmtId="1" fontId="11" fillId="0" borderId="32" xfId="0" applyNumberFormat="1" applyFont="1" applyFill="1" applyBorder="1"/>
    <xf numFmtId="9" fontId="22" fillId="3" borderId="34" xfId="0" applyNumberFormat="1" applyFont="1" applyFill="1" applyBorder="1" applyAlignment="1">
      <alignment horizontal="center"/>
    </xf>
    <xf numFmtId="0" fontId="22" fillId="3" borderId="27" xfId="0" applyFont="1" applyFill="1" applyBorder="1"/>
    <xf numFmtId="0" fontId="11" fillId="0" borderId="27" xfId="0" applyFont="1" applyFill="1" applyBorder="1"/>
    <xf numFmtId="175" fontId="12" fillId="0" borderId="34" xfId="3" applyNumberFormat="1" applyFont="1" applyBorder="1" applyAlignment="1"/>
    <xf numFmtId="0" fontId="11" fillId="4" borderId="27" xfId="0" applyFont="1" applyFill="1" applyBorder="1"/>
    <xf numFmtId="175" fontId="10" fillId="3" borderId="34" xfId="3" applyNumberFormat="1" applyFont="1" applyFill="1" applyBorder="1"/>
    <xf numFmtId="175" fontId="10" fillId="3" borderId="35" xfId="3" applyNumberFormat="1" applyFont="1" applyFill="1" applyBorder="1"/>
    <xf numFmtId="0" fontId="11" fillId="0" borderId="26" xfId="8" applyFont="1" applyFill="1" applyBorder="1" applyAlignment="1">
      <alignment horizontal="center"/>
    </xf>
    <xf numFmtId="3" fontId="24" fillId="0" borderId="26" xfId="0" applyNumberFormat="1" applyFont="1" applyBorder="1"/>
    <xf numFmtId="3" fontId="11" fillId="5" borderId="26" xfId="0" applyNumberFormat="1" applyFont="1" applyFill="1" applyBorder="1"/>
    <xf numFmtId="175" fontId="11" fillId="0" borderId="26" xfId="0" applyNumberFormat="1" applyFont="1" applyBorder="1"/>
    <xf numFmtId="172" fontId="11" fillId="0" borderId="26" xfId="0" applyNumberFormat="1" applyFont="1" applyBorder="1"/>
    <xf numFmtId="0" fontId="10" fillId="6" borderId="31" xfId="0" applyFont="1" applyFill="1" applyBorder="1" applyAlignment="1"/>
    <xf numFmtId="0" fontId="10" fillId="3" borderId="31" xfId="0" applyFont="1" applyFill="1" applyBorder="1" applyAlignment="1">
      <alignment horizontal="center"/>
    </xf>
    <xf numFmtId="0" fontId="11" fillId="0" borderId="31" xfId="0" applyFont="1" applyFill="1" applyBorder="1" applyAlignment="1">
      <alignment horizontal="center"/>
    </xf>
    <xf numFmtId="0" fontId="11" fillId="2" borderId="31" xfId="0" applyFont="1" applyFill="1" applyBorder="1" applyAlignment="1">
      <alignment horizontal="center"/>
    </xf>
    <xf numFmtId="0" fontId="11" fillId="3" borderId="31" xfId="0" applyFont="1" applyFill="1" applyBorder="1" applyAlignment="1">
      <alignment horizontal="center"/>
    </xf>
    <xf numFmtId="0" fontId="11" fillId="0" borderId="33" xfId="0" applyFont="1" applyBorder="1" applyAlignment="1">
      <alignment wrapText="1"/>
    </xf>
    <xf numFmtId="9" fontId="11" fillId="0" borderId="33" xfId="0" applyNumberFormat="1" applyFont="1" applyBorder="1" applyAlignment="1">
      <alignment horizontal="center"/>
    </xf>
    <xf numFmtId="0" fontId="10" fillId="6" borderId="39" xfId="0" applyFont="1" applyFill="1" applyBorder="1" applyAlignment="1"/>
    <xf numFmtId="0" fontId="10" fillId="3" borderId="34" xfId="0" applyFont="1" applyFill="1" applyBorder="1" applyAlignment="1">
      <alignment wrapText="1"/>
    </xf>
    <xf numFmtId="0" fontId="10" fillId="0" borderId="34" xfId="0" applyFont="1" applyFill="1" applyBorder="1" applyAlignment="1">
      <alignment horizontal="left" vertical="top" wrapText="1"/>
    </xf>
    <xf numFmtId="0" fontId="11" fillId="0" borderId="34" xfId="0" applyFont="1" applyFill="1" applyBorder="1" applyAlignment="1">
      <alignment wrapText="1"/>
    </xf>
    <xf numFmtId="0" fontId="10" fillId="0" borderId="34" xfId="0" applyFont="1" applyFill="1" applyBorder="1" applyAlignment="1">
      <alignment wrapText="1"/>
    </xf>
    <xf numFmtId="0" fontId="10" fillId="4" borderId="34" xfId="0" applyFont="1" applyFill="1" applyBorder="1" applyAlignment="1">
      <alignment wrapText="1"/>
    </xf>
    <xf numFmtId="0" fontId="11" fillId="0" borderId="34" xfId="0" applyFont="1" applyFill="1" applyBorder="1" applyAlignment="1">
      <alignment horizontal="left" wrapText="1"/>
    </xf>
    <xf numFmtId="3" fontId="23" fillId="4" borderId="27" xfId="0" applyNumberFormat="1" applyFont="1" applyFill="1" applyBorder="1"/>
    <xf numFmtId="0" fontId="11" fillId="0" borderId="34" xfId="0" quotePrefix="1" applyFont="1" applyFill="1" applyBorder="1" applyAlignment="1">
      <alignment horizontal="left" wrapText="1"/>
    </xf>
    <xf numFmtId="0" fontId="10" fillId="2" borderId="34" xfId="0" applyFont="1" applyFill="1" applyBorder="1" applyAlignment="1">
      <alignment wrapText="1"/>
    </xf>
    <xf numFmtId="0" fontId="10" fillId="3" borderId="35" xfId="0" applyFont="1" applyFill="1" applyBorder="1" applyAlignment="1">
      <alignment wrapText="1"/>
    </xf>
    <xf numFmtId="9" fontId="10" fillId="3" borderId="28" xfId="0" applyNumberFormat="1" applyFont="1" applyFill="1" applyBorder="1" applyAlignment="1">
      <alignment horizontal="center"/>
    </xf>
    <xf numFmtId="168" fontId="11" fillId="0" borderId="26" xfId="0" applyNumberFormat="1" applyFont="1" applyBorder="1"/>
    <xf numFmtId="3" fontId="10" fillId="0" borderId="27" xfId="0" applyNumberFormat="1" applyFont="1" applyFill="1" applyBorder="1" applyAlignment="1">
      <alignment horizontal="center"/>
    </xf>
    <xf numFmtId="10" fontId="10" fillId="3" borderId="26" xfId="10" applyNumberFormat="1" applyFont="1" applyFill="1" applyBorder="1"/>
    <xf numFmtId="167" fontId="11" fillId="0" borderId="33" xfId="0" applyNumberFormat="1" applyFont="1" applyBorder="1"/>
    <xf numFmtId="175" fontId="12" fillId="0" borderId="26" xfId="3" applyNumberFormat="1" applyFont="1" applyFill="1" applyBorder="1" applyAlignment="1"/>
    <xf numFmtId="175" fontId="12" fillId="0" borderId="27" xfId="3" applyNumberFormat="1" applyFont="1" applyFill="1" applyBorder="1" applyAlignment="1"/>
    <xf numFmtId="171" fontId="12" fillId="0" borderId="26" xfId="3" applyNumberFormat="1" applyFont="1" applyFill="1" applyBorder="1" applyAlignment="1"/>
    <xf numFmtId="175" fontId="12" fillId="0" borderId="34" xfId="3" applyNumberFormat="1" applyFont="1" applyFill="1" applyBorder="1" applyAlignment="1"/>
    <xf numFmtId="2" fontId="11" fillId="0" borderId="26" xfId="0" applyNumberFormat="1" applyFont="1" applyFill="1" applyBorder="1" applyAlignment="1">
      <alignment horizontal="center"/>
    </xf>
    <xf numFmtId="170" fontId="11" fillId="0" borderId="26" xfId="0" applyNumberFormat="1" applyFont="1" applyFill="1" applyBorder="1" applyAlignment="1">
      <alignment horizontal="center"/>
    </xf>
    <xf numFmtId="170" fontId="11" fillId="0" borderId="34" xfId="0" applyNumberFormat="1" applyFont="1" applyFill="1" applyBorder="1" applyAlignment="1">
      <alignment horizontal="center"/>
    </xf>
    <xf numFmtId="2" fontId="11" fillId="0" borderId="34" xfId="0" applyNumberFormat="1" applyFont="1" applyFill="1" applyBorder="1" applyAlignment="1">
      <alignment horizontal="center"/>
    </xf>
    <xf numFmtId="175" fontId="10" fillId="0" borderId="26" xfId="0" applyNumberFormat="1" applyFont="1" applyFill="1" applyBorder="1"/>
    <xf numFmtId="176" fontId="10" fillId="0" borderId="26" xfId="0" applyNumberFormat="1" applyFont="1" applyFill="1" applyBorder="1"/>
    <xf numFmtId="175" fontId="10" fillId="0" borderId="26" xfId="0" applyNumberFormat="1" applyFont="1" applyBorder="1"/>
    <xf numFmtId="9" fontId="10" fillId="0" borderId="26" xfId="10" applyFont="1" applyFill="1" applyBorder="1"/>
    <xf numFmtId="10" fontId="10" fillId="0" borderId="26" xfId="10" applyNumberFormat="1" applyFont="1" applyFill="1" applyBorder="1"/>
    <xf numFmtId="10" fontId="4" fillId="0" borderId="0" xfId="10" applyNumberFormat="1" applyFont="1"/>
    <xf numFmtId="175" fontId="4" fillId="0" borderId="0" xfId="10" applyNumberFormat="1" applyFont="1"/>
    <xf numFmtId="175" fontId="12" fillId="0" borderId="26" xfId="3" applyNumberFormat="1" applyFont="1" applyBorder="1" applyAlignment="1">
      <alignment horizontal="center"/>
    </xf>
    <xf numFmtId="0" fontId="10" fillId="0" borderId="26" xfId="0" applyFont="1" applyFill="1" applyBorder="1" applyAlignment="1">
      <alignment wrapText="1"/>
    </xf>
    <xf numFmtId="0" fontId="11" fillId="0" borderId="26" xfId="0" applyFont="1" applyFill="1" applyBorder="1" applyAlignment="1">
      <alignment wrapText="1"/>
    </xf>
    <xf numFmtId="175" fontId="13" fillId="0" borderId="26" xfId="3" applyNumberFormat="1" applyFont="1" applyBorder="1" applyAlignment="1">
      <alignment horizontal="center"/>
    </xf>
    <xf numFmtId="164" fontId="16" fillId="0" borderId="10" xfId="2" applyNumberFormat="1" applyFont="1" applyFill="1" applyBorder="1" applyProtection="1"/>
    <xf numFmtId="0" fontId="18" fillId="0" borderId="19" xfId="7" applyFont="1" applyFill="1" applyBorder="1" applyAlignment="1"/>
    <xf numFmtId="0" fontId="18" fillId="0" borderId="0" xfId="7" applyFont="1" applyFill="1" applyBorder="1" applyAlignment="1"/>
    <xf numFmtId="0" fontId="6" fillId="0" borderId="1" xfId="9" applyBorder="1" applyAlignment="1" applyProtection="1">
      <alignment horizontal="center"/>
    </xf>
    <xf numFmtId="0" fontId="6" fillId="0" borderId="4" xfId="9" applyBorder="1" applyAlignment="1" applyProtection="1">
      <alignment horizontal="center"/>
    </xf>
    <xf numFmtId="0" fontId="6" fillId="0" borderId="6" xfId="9" applyBorder="1" applyAlignment="1" applyProtection="1">
      <alignment horizontal="center"/>
    </xf>
    <xf numFmtId="0" fontId="6" fillId="0" borderId="11" xfId="9" applyBorder="1" applyAlignment="1" applyProtection="1">
      <alignment horizontal="center"/>
    </xf>
    <xf numFmtId="0" fontId="6" fillId="0" borderId="12" xfId="9" applyBorder="1" applyAlignment="1" applyProtection="1">
      <alignment horizontal="center"/>
    </xf>
    <xf numFmtId="0" fontId="6" fillId="0" borderId="13" xfId="9" applyBorder="1" applyAlignment="1" applyProtection="1">
      <alignment horizontal="center"/>
    </xf>
    <xf numFmtId="3" fontId="26" fillId="0" borderId="0" xfId="0" applyNumberFormat="1" applyFont="1"/>
    <xf numFmtId="3" fontId="26" fillId="2" borderId="36" xfId="0" applyNumberFormat="1" applyFont="1" applyFill="1" applyBorder="1"/>
    <xf numFmtId="3" fontId="27" fillId="0" borderId="0" xfId="0" applyNumberFormat="1" applyFont="1"/>
    <xf numFmtId="3" fontId="26" fillId="2" borderId="37" xfId="0" applyNumberFormat="1" applyFont="1" applyFill="1" applyBorder="1"/>
    <xf numFmtId="0" fontId="26" fillId="2" borderId="34" xfId="0" applyFont="1" applyFill="1" applyBorder="1" applyAlignment="1">
      <alignment horizontal="center" vertical="center" wrapText="1"/>
    </xf>
    <xf numFmtId="0" fontId="26" fillId="2" borderId="26" xfId="0" applyFont="1" applyFill="1" applyBorder="1" applyAlignment="1">
      <alignment horizontal="center" vertical="center" wrapText="1"/>
    </xf>
    <xf numFmtId="0" fontId="26" fillId="2" borderId="27" xfId="0" applyFont="1" applyFill="1" applyBorder="1" applyAlignment="1">
      <alignment horizontal="center" vertical="center" wrapText="1"/>
    </xf>
    <xf numFmtId="3" fontId="26" fillId="0" borderId="37" xfId="0" applyNumberFormat="1" applyFont="1" applyBorder="1"/>
    <xf numFmtId="175" fontId="26" fillId="0" borderId="34" xfId="3" applyNumberFormat="1" applyFont="1" applyBorder="1" applyAlignment="1"/>
    <xf numFmtId="175" fontId="26" fillId="0" borderId="26" xfId="3" applyNumberFormat="1" applyFont="1" applyBorder="1" applyAlignment="1"/>
    <xf numFmtId="175" fontId="26" fillId="0" borderId="27" xfId="3" applyNumberFormat="1" applyFont="1" applyBorder="1" applyAlignment="1"/>
    <xf numFmtId="175" fontId="26" fillId="0" borderId="34" xfId="3" applyNumberFormat="1" applyFont="1" applyFill="1" applyBorder="1" applyAlignment="1"/>
    <xf numFmtId="9" fontId="26" fillId="0" borderId="0" xfId="10" applyFont="1"/>
    <xf numFmtId="3" fontId="26" fillId="0" borderId="38" xfId="0" applyNumberFormat="1" applyFont="1" applyBorder="1"/>
    <xf numFmtId="175" fontId="27" fillId="0" borderId="35" xfId="3" applyNumberFormat="1" applyFont="1" applyBorder="1" applyAlignment="1"/>
    <xf numFmtId="175" fontId="27" fillId="0" borderId="28" xfId="3" applyNumberFormat="1" applyFont="1" applyBorder="1" applyAlignment="1"/>
    <xf numFmtId="175" fontId="27" fillId="0" borderId="29" xfId="3" applyNumberFormat="1" applyFont="1" applyBorder="1" applyAlignment="1"/>
    <xf numFmtId="3" fontId="26" fillId="0" borderId="0" xfId="0" applyNumberFormat="1" applyFont="1" applyBorder="1"/>
    <xf numFmtId="3" fontId="28" fillId="0" borderId="0" xfId="0" applyNumberFormat="1" applyFont="1"/>
    <xf numFmtId="167" fontId="28" fillId="0" borderId="0" xfId="3" applyNumberFormat="1" applyFont="1"/>
    <xf numFmtId="0" fontId="29" fillId="6" borderId="31" xfId="0" applyFont="1" applyFill="1" applyBorder="1" applyAlignment="1"/>
    <xf numFmtId="0" fontId="29" fillId="6" borderId="39" xfId="0" applyFont="1" applyFill="1" applyBorder="1" applyAlignment="1"/>
    <xf numFmtId="0" fontId="30" fillId="0" borderId="32" xfId="0" applyFont="1" applyBorder="1"/>
    <xf numFmtId="0" fontId="30" fillId="0" borderId="26" xfId="0" applyFont="1" applyBorder="1"/>
    <xf numFmtId="0" fontId="29" fillId="0" borderId="31" xfId="0" applyFont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9" fontId="29" fillId="0" borderId="26" xfId="0" applyNumberFormat="1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0" fontId="29" fillId="0" borderId="32" xfId="0" applyFont="1" applyBorder="1" applyAlignment="1">
      <alignment horizontal="center" vertical="center" wrapText="1"/>
    </xf>
    <xf numFmtId="0" fontId="29" fillId="3" borderId="31" xfId="0" applyFont="1" applyFill="1" applyBorder="1" applyAlignment="1">
      <alignment horizontal="center"/>
    </xf>
    <xf numFmtId="0" fontId="29" fillId="3" borderId="34" xfId="0" applyFont="1" applyFill="1" applyBorder="1" applyAlignment="1">
      <alignment wrapText="1"/>
    </xf>
    <xf numFmtId="0" fontId="29" fillId="3" borderId="26" xfId="0" applyFont="1" applyFill="1" applyBorder="1"/>
    <xf numFmtId="167" fontId="29" fillId="3" borderId="26" xfId="0" applyNumberFormat="1" applyFont="1" applyFill="1" applyBorder="1"/>
    <xf numFmtId="165" fontId="31" fillId="3" borderId="26" xfId="0" applyNumberFormat="1" applyFont="1" applyFill="1" applyBorder="1"/>
    <xf numFmtId="0" fontId="31" fillId="3" borderId="26" xfId="0" applyNumberFormat="1" applyFont="1" applyFill="1" applyBorder="1" applyAlignment="1">
      <alignment horizontal="center"/>
    </xf>
    <xf numFmtId="3" fontId="31" fillId="3" borderId="26" xfId="0" applyNumberFormat="1" applyFont="1" applyFill="1" applyBorder="1"/>
    <xf numFmtId="9" fontId="31" fillId="3" borderId="26" xfId="0" applyNumberFormat="1" applyFont="1" applyFill="1" applyBorder="1" applyAlignment="1">
      <alignment horizontal="center"/>
    </xf>
    <xf numFmtId="9" fontId="31" fillId="3" borderId="27" xfId="0" applyNumberFormat="1" applyFont="1" applyFill="1" applyBorder="1" applyAlignment="1">
      <alignment horizontal="center"/>
    </xf>
    <xf numFmtId="0" fontId="31" fillId="3" borderId="34" xfId="0" applyFont="1" applyFill="1" applyBorder="1"/>
    <xf numFmtId="0" fontId="31" fillId="3" borderId="26" xfId="0" applyFont="1" applyFill="1" applyBorder="1"/>
    <xf numFmtId="9" fontId="31" fillId="3" borderId="34" xfId="0" applyNumberFormat="1" applyFont="1" applyFill="1" applyBorder="1" applyAlignment="1">
      <alignment horizontal="center"/>
    </xf>
    <xf numFmtId="0" fontId="31" fillId="3" borderId="27" xfId="0" applyFont="1" applyFill="1" applyBorder="1"/>
    <xf numFmtId="0" fontId="29" fillId="3" borderId="32" xfId="0" applyFont="1" applyFill="1" applyBorder="1"/>
    <xf numFmtId="0" fontId="29" fillId="0" borderId="31" xfId="0" applyFont="1" applyFill="1" applyBorder="1" applyAlignment="1">
      <alignment horizontal="center"/>
    </xf>
    <xf numFmtId="0" fontId="29" fillId="0" borderId="34" xfId="0" applyFont="1" applyFill="1" applyBorder="1" applyAlignment="1">
      <alignment horizontal="left" vertical="top" wrapText="1"/>
    </xf>
    <xf numFmtId="0" fontId="30" fillId="0" borderId="26" xfId="0" applyFont="1" applyFill="1" applyBorder="1"/>
    <xf numFmtId="3" fontId="30" fillId="0" borderId="26" xfId="0" applyNumberFormat="1" applyFont="1" applyFill="1" applyBorder="1"/>
    <xf numFmtId="9" fontId="30" fillId="0" borderId="26" xfId="0" applyNumberFormat="1" applyFont="1" applyFill="1" applyBorder="1" applyAlignment="1">
      <alignment horizontal="center"/>
    </xf>
    <xf numFmtId="0" fontId="29" fillId="0" borderId="26" xfId="0" applyFont="1" applyFill="1" applyBorder="1" applyAlignment="1">
      <alignment horizontal="center"/>
    </xf>
    <xf numFmtId="0" fontId="29" fillId="0" borderId="27" xfId="0" applyFont="1" applyFill="1" applyBorder="1" applyAlignment="1">
      <alignment horizontal="center"/>
    </xf>
    <xf numFmtId="0" fontId="30" fillId="0" borderId="34" xfId="0" applyFont="1" applyFill="1" applyBorder="1"/>
    <xf numFmtId="3" fontId="29" fillId="0" borderId="27" xfId="0" applyNumberFormat="1" applyFont="1" applyFill="1" applyBorder="1" applyAlignment="1">
      <alignment horizontal="center"/>
    </xf>
    <xf numFmtId="0" fontId="29" fillId="0" borderId="34" xfId="0" applyFont="1" applyFill="1" applyBorder="1" applyAlignment="1">
      <alignment horizontal="center"/>
    </xf>
    <xf numFmtId="0" fontId="30" fillId="0" borderId="27" xfId="0" applyFont="1" applyFill="1" applyBorder="1"/>
    <xf numFmtId="0" fontId="30" fillId="0" borderId="32" xfId="0" applyFont="1" applyFill="1" applyBorder="1"/>
    <xf numFmtId="0" fontId="30" fillId="0" borderId="31" xfId="0" applyFont="1" applyFill="1" applyBorder="1" applyAlignment="1">
      <alignment horizontal="center"/>
    </xf>
    <xf numFmtId="0" fontId="30" fillId="0" borderId="34" xfId="0" applyFont="1" applyFill="1" applyBorder="1" applyAlignment="1">
      <alignment wrapText="1"/>
    </xf>
    <xf numFmtId="169" fontId="30" fillId="0" borderId="26" xfId="0" applyNumberFormat="1" applyFont="1" applyFill="1" applyBorder="1" applyAlignment="1">
      <alignment horizontal="center"/>
    </xf>
    <xf numFmtId="0" fontId="30" fillId="0" borderId="26" xfId="0" applyFont="1" applyFill="1" applyBorder="1" applyAlignment="1">
      <alignment horizontal="center"/>
    </xf>
    <xf numFmtId="0" fontId="30" fillId="0" borderId="26" xfId="0" applyNumberFormat="1" applyFont="1" applyFill="1" applyBorder="1" applyAlignment="1">
      <alignment horizontal="center"/>
    </xf>
    <xf numFmtId="9" fontId="30" fillId="0" borderId="26" xfId="10" applyNumberFormat="1" applyFont="1" applyFill="1" applyBorder="1" applyAlignment="1">
      <alignment horizontal="center"/>
    </xf>
    <xf numFmtId="175" fontId="30" fillId="0" borderId="26" xfId="3" applyNumberFormat="1" applyFont="1" applyBorder="1" applyAlignment="1"/>
    <xf numFmtId="175" fontId="30" fillId="0" borderId="27" xfId="3" applyNumberFormat="1" applyFont="1" applyBorder="1" applyAlignment="1"/>
    <xf numFmtId="0" fontId="30" fillId="0" borderId="34" xfId="0" applyFont="1" applyFill="1" applyBorder="1" applyAlignment="1">
      <alignment horizontal="center"/>
    </xf>
    <xf numFmtId="171" fontId="30" fillId="0" borderId="26" xfId="3" applyNumberFormat="1" applyFont="1" applyBorder="1" applyAlignment="1"/>
    <xf numFmtId="175" fontId="30" fillId="0" borderId="34" xfId="3" applyNumberFormat="1" applyFont="1" applyBorder="1" applyAlignment="1"/>
    <xf numFmtId="1" fontId="30" fillId="0" borderId="32" xfId="0" applyNumberFormat="1" applyFont="1" applyFill="1" applyBorder="1"/>
    <xf numFmtId="175" fontId="30" fillId="0" borderId="26" xfId="0" applyNumberFormat="1" applyFont="1" applyFill="1" applyBorder="1"/>
    <xf numFmtId="2" fontId="30" fillId="0" borderId="26" xfId="0" applyNumberFormat="1" applyFont="1" applyFill="1" applyBorder="1" applyAlignment="1">
      <alignment horizontal="center"/>
    </xf>
    <xf numFmtId="175" fontId="30" fillId="0" borderId="26" xfId="3" applyNumberFormat="1" applyFont="1" applyFill="1" applyBorder="1" applyAlignment="1"/>
    <xf numFmtId="175" fontId="30" fillId="0" borderId="27" xfId="3" applyNumberFormat="1" applyFont="1" applyFill="1" applyBorder="1" applyAlignment="1"/>
    <xf numFmtId="171" fontId="30" fillId="0" borderId="26" xfId="3" applyNumberFormat="1" applyFont="1" applyFill="1" applyBorder="1" applyAlignment="1"/>
    <xf numFmtId="175" fontId="30" fillId="0" borderId="34" xfId="3" applyNumberFormat="1" applyFont="1" applyFill="1" applyBorder="1" applyAlignment="1"/>
    <xf numFmtId="170" fontId="30" fillId="0" borderId="34" xfId="0" applyNumberFormat="1" applyFont="1" applyFill="1" applyBorder="1" applyAlignment="1">
      <alignment horizontal="center"/>
    </xf>
    <xf numFmtId="0" fontId="29" fillId="4" borderId="34" xfId="0" applyFont="1" applyFill="1" applyBorder="1" applyAlignment="1">
      <alignment wrapText="1"/>
    </xf>
    <xf numFmtId="0" fontId="29" fillId="4" borderId="26" xfId="0" applyFont="1" applyFill="1" applyBorder="1"/>
    <xf numFmtId="166" fontId="29" fillId="4" borderId="26" xfId="1" applyNumberFormat="1" applyFont="1" applyFill="1" applyBorder="1"/>
    <xf numFmtId="9" fontId="29" fillId="4" borderId="26" xfId="0" applyNumberFormat="1" applyFont="1" applyFill="1" applyBorder="1" applyAlignment="1">
      <alignment horizontal="center"/>
    </xf>
    <xf numFmtId="0" fontId="29" fillId="4" borderId="26" xfId="0" applyFont="1" applyFill="1" applyBorder="1" applyAlignment="1">
      <alignment horizontal="center"/>
    </xf>
    <xf numFmtId="0" fontId="29" fillId="4" borderId="27" xfId="0" applyFont="1" applyFill="1" applyBorder="1" applyAlignment="1">
      <alignment horizontal="center"/>
    </xf>
    <xf numFmtId="0" fontId="29" fillId="4" borderId="34" xfId="0" applyFont="1" applyFill="1" applyBorder="1"/>
    <xf numFmtId="0" fontId="29" fillId="4" borderId="34" xfId="0" applyFont="1" applyFill="1" applyBorder="1" applyAlignment="1">
      <alignment horizontal="center"/>
    </xf>
    <xf numFmtId="0" fontId="30" fillId="4" borderId="27" xfId="0" applyFont="1" applyFill="1" applyBorder="1"/>
    <xf numFmtId="0" fontId="29" fillId="0" borderId="34" xfId="0" applyFont="1" applyFill="1" applyBorder="1" applyAlignment="1">
      <alignment wrapText="1"/>
    </xf>
    <xf numFmtId="172" fontId="30" fillId="0" borderId="26" xfId="0" applyNumberFormat="1" applyFont="1" applyFill="1" applyBorder="1" applyAlignment="1">
      <alignment horizontal="center"/>
    </xf>
    <xf numFmtId="2" fontId="30" fillId="0" borderId="34" xfId="0" applyNumberFormat="1" applyFont="1" applyFill="1" applyBorder="1" applyAlignment="1">
      <alignment horizontal="center"/>
    </xf>
    <xf numFmtId="0" fontId="29" fillId="0" borderId="26" xfId="0" applyFont="1" applyFill="1" applyBorder="1"/>
    <xf numFmtId="172" fontId="29" fillId="4" borderId="26" xfId="0" applyNumberFormat="1" applyFont="1" applyFill="1" applyBorder="1" applyAlignment="1">
      <alignment horizontal="center"/>
    </xf>
    <xf numFmtId="1" fontId="30" fillId="0" borderId="26" xfId="0" applyNumberFormat="1" applyFont="1" applyFill="1" applyBorder="1" applyAlignment="1">
      <alignment horizontal="center"/>
    </xf>
    <xf numFmtId="167" fontId="30" fillId="0" borderId="26" xfId="3" applyNumberFormat="1" applyFont="1" applyFill="1" applyBorder="1" applyAlignment="1">
      <alignment horizontal="center"/>
    </xf>
    <xf numFmtId="3" fontId="29" fillId="4" borderId="26" xfId="0" applyNumberFormat="1" applyFont="1" applyFill="1" applyBorder="1"/>
    <xf numFmtId="0" fontId="30" fillId="4" borderId="26" xfId="0" applyFont="1" applyFill="1" applyBorder="1" applyAlignment="1">
      <alignment horizontal="center"/>
    </xf>
    <xf numFmtId="0" fontId="30" fillId="4" borderId="27" xfId="0" applyFont="1" applyFill="1" applyBorder="1" applyAlignment="1">
      <alignment horizontal="center"/>
    </xf>
    <xf numFmtId="0" fontId="30" fillId="4" borderId="34" xfId="0" applyFont="1" applyFill="1" applyBorder="1" applyAlignment="1">
      <alignment horizontal="center"/>
    </xf>
    <xf numFmtId="166" fontId="29" fillId="0" borderId="26" xfId="1" applyNumberFormat="1" applyFont="1" applyFill="1" applyBorder="1"/>
    <xf numFmtId="9" fontId="29" fillId="0" borderId="26" xfId="0" applyNumberFormat="1" applyFont="1" applyFill="1" applyBorder="1" applyAlignment="1">
      <alignment horizontal="center"/>
    </xf>
    <xf numFmtId="3" fontId="29" fillId="0" borderId="26" xfId="0" applyNumberFormat="1" applyFont="1" applyFill="1" applyBorder="1"/>
    <xf numFmtId="0" fontId="30" fillId="0" borderId="27" xfId="0" applyFont="1" applyFill="1" applyBorder="1" applyAlignment="1">
      <alignment horizontal="center"/>
    </xf>
    <xf numFmtId="0" fontId="30" fillId="0" borderId="34" xfId="0" applyFont="1" applyFill="1" applyBorder="1" applyAlignment="1">
      <alignment horizontal="left" wrapText="1"/>
    </xf>
    <xf numFmtId="166" fontId="30" fillId="0" borderId="26" xfId="1" applyNumberFormat="1" applyFont="1" applyFill="1" applyBorder="1"/>
    <xf numFmtId="175" fontId="29" fillId="0" borderId="26" xfId="3" applyNumberFormat="1" applyFont="1" applyBorder="1" applyAlignment="1"/>
    <xf numFmtId="175" fontId="29" fillId="0" borderId="27" xfId="3" applyNumberFormat="1" applyFont="1" applyBorder="1" applyAlignment="1"/>
    <xf numFmtId="175" fontId="29" fillId="0" borderId="34" xfId="3" applyNumberFormat="1" applyFont="1" applyBorder="1" applyAlignment="1"/>
    <xf numFmtId="175" fontId="29" fillId="0" borderId="26" xfId="0" applyNumberFormat="1" applyFont="1" applyFill="1" applyBorder="1"/>
    <xf numFmtId="9" fontId="32" fillId="3" borderId="26" xfId="0" applyNumberFormat="1" applyFont="1" applyFill="1" applyBorder="1" applyAlignment="1">
      <alignment horizontal="center"/>
    </xf>
    <xf numFmtId="3" fontId="32" fillId="4" borderId="27" xfId="0" applyNumberFormat="1" applyFont="1" applyFill="1" applyBorder="1"/>
    <xf numFmtId="9" fontId="32" fillId="0" borderId="26" xfId="0" applyNumberFormat="1" applyFont="1" applyFill="1" applyBorder="1" applyAlignment="1">
      <alignment horizontal="center"/>
    </xf>
    <xf numFmtId="3" fontId="32" fillId="0" borderId="27" xfId="0" applyNumberFormat="1" applyFont="1" applyFill="1" applyBorder="1"/>
    <xf numFmtId="0" fontId="30" fillId="0" borderId="26" xfId="8" applyFont="1" applyFill="1" applyBorder="1" applyAlignment="1">
      <alignment horizontal="center"/>
    </xf>
    <xf numFmtId="0" fontId="30" fillId="4" borderId="26" xfId="0" applyFont="1" applyFill="1" applyBorder="1"/>
    <xf numFmtId="9" fontId="30" fillId="4" borderId="26" xfId="0" applyNumberFormat="1" applyFont="1" applyFill="1" applyBorder="1" applyAlignment="1">
      <alignment horizontal="center"/>
    </xf>
    <xf numFmtId="3" fontId="30" fillId="4" borderId="26" xfId="0" applyNumberFormat="1" applyFont="1" applyFill="1" applyBorder="1"/>
    <xf numFmtId="0" fontId="30" fillId="0" borderId="30" xfId="8" applyFont="1" applyFill="1" applyBorder="1" applyAlignment="1">
      <alignment horizontal="center"/>
    </xf>
    <xf numFmtId="3" fontId="30" fillId="0" borderId="26" xfId="0" applyNumberFormat="1" applyFont="1" applyFill="1" applyBorder="1" applyAlignment="1">
      <alignment horizontal="center"/>
    </xf>
    <xf numFmtId="0" fontId="30" fillId="0" borderId="34" xfId="0" quotePrefix="1" applyFont="1" applyFill="1" applyBorder="1" applyAlignment="1">
      <alignment horizontal="left" wrapText="1"/>
    </xf>
    <xf numFmtId="9" fontId="29" fillId="0" borderId="26" xfId="10" applyFont="1" applyFill="1" applyBorder="1"/>
    <xf numFmtId="0" fontId="30" fillId="2" borderId="31" xfId="0" applyFont="1" applyFill="1" applyBorder="1" applyAlignment="1">
      <alignment horizontal="center"/>
    </xf>
    <xf numFmtId="0" fontId="29" fillId="2" borderId="34" xfId="0" applyFont="1" applyFill="1" applyBorder="1" applyAlignment="1">
      <alignment wrapText="1"/>
    </xf>
    <xf numFmtId="0" fontId="29" fillId="2" borderId="26" xfId="0" applyFont="1" applyFill="1" applyBorder="1"/>
    <xf numFmtId="9" fontId="29" fillId="2" borderId="26" xfId="0" applyNumberFormat="1" applyFont="1" applyFill="1" applyBorder="1" applyAlignment="1">
      <alignment horizontal="center"/>
    </xf>
    <xf numFmtId="175" fontId="29" fillId="3" borderId="26" xfId="3" applyNumberFormat="1" applyFont="1" applyFill="1" applyBorder="1"/>
    <xf numFmtId="175" fontId="29" fillId="3" borderId="27" xfId="3" applyNumberFormat="1" applyFont="1" applyFill="1" applyBorder="1"/>
    <xf numFmtId="0" fontId="29" fillId="2" borderId="34" xfId="0" applyFont="1" applyFill="1" applyBorder="1"/>
    <xf numFmtId="175" fontId="29" fillId="3" borderId="34" xfId="3" applyNumberFormat="1" applyFont="1" applyFill="1" applyBorder="1"/>
    <xf numFmtId="175" fontId="29" fillId="0" borderId="26" xfId="0" applyNumberFormat="1" applyFont="1" applyBorder="1"/>
    <xf numFmtId="10" fontId="29" fillId="0" borderId="26" xfId="10" applyNumberFormat="1" applyFont="1" applyFill="1" applyBorder="1"/>
    <xf numFmtId="0" fontId="30" fillId="3" borderId="31" xfId="0" applyFont="1" applyFill="1" applyBorder="1" applyAlignment="1">
      <alignment horizontal="center"/>
    </xf>
    <xf numFmtId="9" fontId="29" fillId="3" borderId="26" xfId="0" applyNumberFormat="1" applyFont="1" applyFill="1" applyBorder="1" applyAlignment="1">
      <alignment horizontal="center"/>
    </xf>
    <xf numFmtId="0" fontId="29" fillId="3" borderId="34" xfId="0" applyFont="1" applyFill="1" applyBorder="1"/>
    <xf numFmtId="10" fontId="29" fillId="3" borderId="26" xfId="10" applyNumberFormat="1" applyFont="1" applyFill="1" applyBorder="1"/>
    <xf numFmtId="0" fontId="29" fillId="3" borderId="35" xfId="0" applyFont="1" applyFill="1" applyBorder="1" applyAlignment="1">
      <alignment wrapText="1"/>
    </xf>
    <xf numFmtId="0" fontId="29" fillId="3" borderId="28" xfId="0" applyFont="1" applyFill="1" applyBorder="1"/>
    <xf numFmtId="9" fontId="29" fillId="3" borderId="28" xfId="0" applyNumberFormat="1" applyFont="1" applyFill="1" applyBorder="1" applyAlignment="1">
      <alignment horizontal="center"/>
    </xf>
    <xf numFmtId="175" fontId="29" fillId="3" borderId="28" xfId="3" applyNumberFormat="1" applyFont="1" applyFill="1" applyBorder="1"/>
    <xf numFmtId="175" fontId="29" fillId="3" borderId="29" xfId="3" applyNumberFormat="1" applyFont="1" applyFill="1" applyBorder="1"/>
    <xf numFmtId="0" fontId="29" fillId="3" borderId="35" xfId="0" applyFont="1" applyFill="1" applyBorder="1"/>
    <xf numFmtId="175" fontId="29" fillId="3" borderId="35" xfId="3" applyNumberFormat="1" applyFont="1" applyFill="1" applyBorder="1"/>
    <xf numFmtId="0" fontId="30" fillId="0" borderId="33" xfId="0" applyFont="1" applyBorder="1" applyAlignment="1">
      <alignment wrapText="1"/>
    </xf>
    <xf numFmtId="0" fontId="30" fillId="0" borderId="33" xfId="0" applyFont="1" applyBorder="1"/>
    <xf numFmtId="3" fontId="30" fillId="0" borderId="33" xfId="0" applyNumberFormat="1" applyFont="1" applyBorder="1"/>
    <xf numFmtId="9" fontId="30" fillId="0" borderId="33" xfId="0" applyNumberFormat="1" applyFont="1" applyBorder="1" applyAlignment="1">
      <alignment horizontal="center"/>
    </xf>
    <xf numFmtId="1" fontId="30" fillId="0" borderId="33" xfId="10" applyNumberFormat="1" applyFont="1" applyBorder="1"/>
    <xf numFmtId="167" fontId="30" fillId="0" borderId="33" xfId="0" applyNumberFormat="1" applyFont="1" applyBorder="1"/>
    <xf numFmtId="0" fontId="30" fillId="0" borderId="26" xfId="0" applyFont="1" applyBorder="1" applyAlignment="1">
      <alignment wrapText="1"/>
    </xf>
    <xf numFmtId="3" fontId="30" fillId="0" borderId="26" xfId="0" applyNumberFormat="1" applyFont="1" applyBorder="1"/>
    <xf numFmtId="9" fontId="30" fillId="0" borderId="26" xfId="0" applyNumberFormat="1" applyFont="1" applyBorder="1" applyAlignment="1">
      <alignment horizontal="center"/>
    </xf>
    <xf numFmtId="3" fontId="33" fillId="0" borderId="26" xfId="0" applyNumberFormat="1" applyFont="1" applyBorder="1"/>
    <xf numFmtId="2" fontId="30" fillId="0" borderId="26" xfId="0" applyNumberFormat="1" applyFont="1" applyBorder="1" applyAlignment="1">
      <alignment horizontal="center"/>
    </xf>
    <xf numFmtId="3" fontId="30" fillId="5" borderId="26" xfId="0" applyNumberFormat="1" applyFont="1" applyFill="1" applyBorder="1"/>
    <xf numFmtId="9" fontId="30" fillId="0" borderId="26" xfId="10" applyFont="1" applyBorder="1"/>
    <xf numFmtId="44" fontId="30" fillId="0" borderId="26" xfId="0" applyNumberFormat="1" applyFont="1" applyBorder="1"/>
    <xf numFmtId="167" fontId="30" fillId="0" borderId="26" xfId="0" applyNumberFormat="1" applyFont="1" applyBorder="1"/>
    <xf numFmtId="168" fontId="30" fillId="0" borderId="26" xfId="0" applyNumberFormat="1" applyFont="1" applyBorder="1"/>
    <xf numFmtId="175" fontId="30" fillId="0" borderId="26" xfId="0" applyNumberFormat="1" applyFont="1" applyBorder="1"/>
    <xf numFmtId="172" fontId="30" fillId="0" borderId="26" xfId="0" applyNumberFormat="1" applyFont="1" applyBorder="1"/>
    <xf numFmtId="10" fontId="30" fillId="0" borderId="26" xfId="10" applyNumberFormat="1" applyFont="1" applyBorder="1"/>
    <xf numFmtId="0" fontId="29" fillId="0" borderId="26" xfId="0" applyFont="1" applyBorder="1" applyAlignment="1">
      <alignment wrapText="1"/>
    </xf>
    <xf numFmtId="0" fontId="29" fillId="0" borderId="26" xfId="0" applyFont="1" applyBorder="1"/>
    <xf numFmtId="3" fontId="29" fillId="0" borderId="26" xfId="0" applyNumberFormat="1" applyFont="1" applyBorder="1"/>
    <xf numFmtId="9" fontId="29" fillId="0" borderId="26" xfId="0" applyNumberFormat="1" applyFont="1" applyBorder="1" applyAlignment="1">
      <alignment horizontal="center"/>
    </xf>
    <xf numFmtId="167" fontId="29" fillId="0" borderId="26" xfId="0" applyNumberFormat="1" applyFont="1" applyBorder="1"/>
    <xf numFmtId="9" fontId="30" fillId="0" borderId="26" xfId="10" applyFont="1" applyBorder="1" applyAlignment="1">
      <alignment horizontal="center"/>
    </xf>
    <xf numFmtId="167" fontId="30" fillId="0" borderId="26" xfId="10" applyNumberFormat="1" applyFont="1" applyBorder="1" applyAlignment="1">
      <alignment horizontal="center"/>
    </xf>
    <xf numFmtId="49" fontId="18" fillId="0" borderId="31" xfId="7" applyNumberFormat="1" applyFont="1" applyFill="1" applyBorder="1" applyAlignment="1" applyProtection="1">
      <alignment horizontal="left" vertical="top" wrapText="1"/>
      <protection locked="0"/>
    </xf>
    <xf numFmtId="49" fontId="18" fillId="0" borderId="32" xfId="7" applyNumberFormat="1" applyFont="1" applyFill="1" applyBorder="1" applyAlignment="1" applyProtection="1">
      <alignment horizontal="left" vertical="top" wrapText="1"/>
      <protection locked="0"/>
    </xf>
    <xf numFmtId="0" fontId="18" fillId="0" borderId="31" xfId="7" applyFont="1" applyFill="1" applyBorder="1" applyAlignment="1" applyProtection="1">
      <alignment horizontal="left" vertical="top" wrapText="1"/>
      <protection locked="0"/>
    </xf>
    <xf numFmtId="0" fontId="18" fillId="0" borderId="32" xfId="7" applyFont="1" applyFill="1" applyBorder="1" applyAlignment="1" applyProtection="1">
      <alignment horizontal="left" vertical="top" wrapText="1"/>
      <protection locked="0"/>
    </xf>
    <xf numFmtId="0" fontId="15" fillId="0" borderId="31" xfId="5" applyFill="1" applyBorder="1" applyAlignment="1" applyProtection="1">
      <alignment horizontal="left" vertical="top" wrapText="1"/>
      <protection locked="0"/>
    </xf>
    <xf numFmtId="0" fontId="18" fillId="0" borderId="40" xfId="7" applyFont="1" applyFill="1" applyBorder="1" applyAlignment="1" applyProtection="1">
      <alignment horizontal="left" vertical="top" wrapText="1"/>
      <protection locked="0"/>
    </xf>
    <xf numFmtId="0" fontId="18" fillId="0" borderId="0" xfId="7" applyFont="1" applyFill="1" applyBorder="1" applyAlignment="1">
      <alignment wrapText="1"/>
    </xf>
    <xf numFmtId="167" fontId="18" fillId="0" borderId="31" xfId="4" applyNumberFormat="1" applyFont="1" applyFill="1" applyBorder="1" applyAlignment="1" applyProtection="1">
      <alignment horizontal="left" vertical="top" wrapText="1"/>
      <protection locked="0"/>
    </xf>
    <xf numFmtId="167" fontId="18" fillId="0" borderId="40" xfId="4" applyNumberFormat="1" applyFont="1" applyFill="1" applyBorder="1" applyAlignment="1" applyProtection="1">
      <alignment horizontal="left" vertical="top" wrapText="1"/>
      <protection locked="0"/>
    </xf>
    <xf numFmtId="167" fontId="18" fillId="0" borderId="32" xfId="4" applyNumberFormat="1" applyFont="1" applyFill="1" applyBorder="1" applyAlignment="1" applyProtection="1">
      <alignment horizontal="left" vertical="top" wrapText="1"/>
      <protection locked="0"/>
    </xf>
    <xf numFmtId="44" fontId="18" fillId="0" borderId="31" xfId="4" applyFont="1" applyFill="1" applyBorder="1" applyAlignment="1" applyProtection="1">
      <alignment horizontal="left" vertical="top" wrapText="1"/>
      <protection locked="0"/>
    </xf>
    <xf numFmtId="44" fontId="18" fillId="0" borderId="40" xfId="4" applyFont="1" applyFill="1" applyBorder="1" applyAlignment="1" applyProtection="1">
      <alignment horizontal="left" vertical="top" wrapText="1"/>
      <protection locked="0"/>
    </xf>
    <xf numFmtId="44" fontId="18" fillId="0" borderId="32" xfId="4" applyFont="1" applyFill="1" applyBorder="1" applyAlignment="1" applyProtection="1">
      <alignment horizontal="left" vertical="top" wrapText="1"/>
      <protection locked="0"/>
    </xf>
    <xf numFmtId="0" fontId="21" fillId="0" borderId="19" xfId="7" applyFont="1" applyFill="1" applyBorder="1" applyAlignment="1">
      <alignment vertical="top" wrapText="1"/>
    </xf>
    <xf numFmtId="1" fontId="18" fillId="0" borderId="31" xfId="7" applyNumberFormat="1" applyFont="1" applyFill="1" applyBorder="1" applyAlignment="1" applyProtection="1">
      <alignment horizontal="left" vertical="top" wrapText="1"/>
      <protection locked="0"/>
    </xf>
    <xf numFmtId="1" fontId="18" fillId="0" borderId="32" xfId="7" applyNumberFormat="1" applyFont="1" applyFill="1" applyBorder="1" applyAlignment="1" applyProtection="1">
      <alignment horizontal="left" vertical="top" wrapText="1"/>
      <protection locked="0"/>
    </xf>
    <xf numFmtId="15" fontId="18" fillId="0" borderId="31" xfId="7" applyNumberFormat="1" applyFont="1" applyFill="1" applyBorder="1" applyAlignment="1" applyProtection="1">
      <alignment horizontal="left" vertical="top" wrapText="1"/>
      <protection locked="0"/>
    </xf>
    <xf numFmtId="0" fontId="15" fillId="0" borderId="31" xfId="5" applyFill="1" applyBorder="1" applyAlignment="1" applyProtection="1">
      <alignment vertical="top" wrapText="1"/>
      <protection locked="0"/>
    </xf>
    <xf numFmtId="0" fontId="18" fillId="0" borderId="40" xfId="7" applyFont="1" applyFill="1" applyBorder="1" applyAlignment="1" applyProtection="1">
      <alignment vertical="top" wrapText="1"/>
      <protection locked="0"/>
    </xf>
    <xf numFmtId="0" fontId="18" fillId="0" borderId="32" xfId="7" applyFont="1" applyFill="1" applyBorder="1" applyAlignment="1" applyProtection="1">
      <alignment vertical="top" wrapText="1"/>
      <protection locked="0"/>
    </xf>
    <xf numFmtId="0" fontId="18" fillId="0" borderId="31" xfId="7" applyFont="1" applyFill="1" applyBorder="1" applyAlignment="1" applyProtection="1">
      <alignment vertical="top" wrapText="1"/>
      <protection locked="0"/>
    </xf>
    <xf numFmtId="0" fontId="18" fillId="0" borderId="19" xfId="7" applyFont="1" applyFill="1" applyBorder="1" applyAlignment="1"/>
    <xf numFmtId="0" fontId="18" fillId="0" borderId="0" xfId="7" applyFont="1" applyFill="1" applyBorder="1" applyAlignment="1"/>
    <xf numFmtId="0" fontId="25" fillId="0" borderId="31" xfId="7" applyFont="1" applyFill="1" applyBorder="1" applyAlignment="1" applyProtection="1">
      <alignment vertical="top"/>
      <protection locked="0"/>
    </xf>
    <xf numFmtId="0" fontId="25" fillId="0" borderId="40" xfId="7" applyFont="1" applyFill="1" applyBorder="1" applyAlignment="1" applyProtection="1">
      <alignment vertical="top"/>
      <protection locked="0"/>
    </xf>
    <xf numFmtId="0" fontId="25" fillId="0" borderId="32" xfId="7" applyFont="1" applyFill="1" applyBorder="1" applyAlignment="1" applyProtection="1">
      <alignment vertical="top"/>
      <protection locked="0"/>
    </xf>
    <xf numFmtId="0" fontId="5" fillId="0" borderId="11" xfId="9" applyFont="1" applyBorder="1" applyAlignment="1" applyProtection="1">
      <alignment horizontal="center" vertical="center"/>
    </xf>
    <xf numFmtId="0" fontId="5" fillId="0" borderId="12" xfId="9" applyFont="1" applyBorder="1" applyAlignment="1" applyProtection="1">
      <alignment horizontal="center" vertical="center"/>
    </xf>
    <xf numFmtId="0" fontId="5" fillId="0" borderId="13" xfId="9" applyFont="1" applyBorder="1" applyAlignment="1" applyProtection="1">
      <alignment horizontal="center" vertical="center"/>
    </xf>
    <xf numFmtId="0" fontId="6" fillId="0" borderId="2" xfId="9" applyBorder="1" applyAlignment="1" applyProtection="1">
      <alignment horizontal="center"/>
    </xf>
    <xf numFmtId="0" fontId="6" fillId="0" borderId="3" xfId="9" applyBorder="1" applyAlignment="1" applyProtection="1">
      <alignment horizontal="center"/>
    </xf>
    <xf numFmtId="0" fontId="6" fillId="0" borderId="1" xfId="9" applyBorder="1" applyAlignment="1" applyProtection="1">
      <alignment horizontal="center"/>
    </xf>
    <xf numFmtId="0" fontId="6" fillId="0" borderId="5" xfId="9" applyBorder="1" applyAlignment="1" applyProtection="1">
      <alignment horizontal="center"/>
    </xf>
    <xf numFmtId="0" fontId="6" fillId="0" borderId="7" xfId="9" applyBorder="1" applyAlignment="1" applyProtection="1">
      <alignment horizontal="center"/>
    </xf>
    <xf numFmtId="0" fontId="6" fillId="0" borderId="6" xfId="9" applyBorder="1" applyAlignment="1" applyProtection="1">
      <alignment horizontal="center"/>
    </xf>
    <xf numFmtId="0" fontId="5" fillId="0" borderId="0" xfId="9" applyFont="1" applyAlignment="1" applyProtection="1">
      <alignment horizontal="center"/>
    </xf>
    <xf numFmtId="0" fontId="6" fillId="0" borderId="0" xfId="9" applyAlignment="1" applyProtection="1">
      <alignment horizontal="left"/>
    </xf>
    <xf numFmtId="0" fontId="7" fillId="0" borderId="7" xfId="9" applyFont="1" applyBorder="1" applyAlignment="1" applyProtection="1">
      <alignment horizontal="center"/>
    </xf>
    <xf numFmtId="0" fontId="6" fillId="0" borderId="11" xfId="9" applyBorder="1" applyAlignment="1" applyProtection="1">
      <alignment horizontal="center"/>
    </xf>
    <xf numFmtId="0" fontId="6" fillId="0" borderId="12" xfId="9" applyBorder="1" applyAlignment="1" applyProtection="1">
      <alignment horizontal="center"/>
    </xf>
    <xf numFmtId="0" fontId="6" fillId="0" borderId="13" xfId="9" applyBorder="1" applyAlignment="1" applyProtection="1">
      <alignment horizontal="center"/>
    </xf>
    <xf numFmtId="0" fontId="5" fillId="0" borderId="5" xfId="9" applyFont="1" applyBorder="1" applyAlignment="1" applyProtection="1">
      <alignment horizontal="center" vertical="center"/>
    </xf>
    <xf numFmtId="0" fontId="5" fillId="0" borderId="7" xfId="9" applyFont="1" applyBorder="1" applyAlignment="1" applyProtection="1">
      <alignment horizontal="center" vertical="center"/>
    </xf>
    <xf numFmtId="0" fontId="5" fillId="0" borderId="6" xfId="9" applyFont="1" applyBorder="1" applyAlignment="1" applyProtection="1">
      <alignment horizontal="center" vertical="center"/>
    </xf>
    <xf numFmtId="0" fontId="5" fillId="0" borderId="2" xfId="9" applyFont="1" applyBorder="1" applyAlignment="1" applyProtection="1">
      <alignment horizontal="center" vertical="center"/>
    </xf>
    <xf numFmtId="0" fontId="5" fillId="0" borderId="3" xfId="9" applyFont="1" applyBorder="1" applyAlignment="1" applyProtection="1">
      <alignment horizontal="center" vertical="center"/>
    </xf>
    <xf numFmtId="0" fontId="6" fillId="0" borderId="14" xfId="9" applyBorder="1" applyAlignment="1" applyProtection="1">
      <alignment horizontal="center"/>
    </xf>
    <xf numFmtId="0" fontId="6" fillId="0" borderId="4" xfId="9" applyBorder="1" applyAlignment="1" applyProtection="1">
      <alignment horizontal="center"/>
    </xf>
    <xf numFmtId="0" fontId="26" fillId="2" borderId="39" xfId="0" applyFont="1" applyFill="1" applyBorder="1" applyAlignment="1">
      <alignment horizontal="center" vertical="center" wrapText="1"/>
    </xf>
    <xf numFmtId="0" fontId="26" fillId="2" borderId="41" xfId="0" applyFont="1" applyFill="1" applyBorder="1" applyAlignment="1">
      <alignment horizontal="center" vertical="center" wrapText="1"/>
    </xf>
    <xf numFmtId="0" fontId="26" fillId="2" borderId="42" xfId="0" applyFont="1" applyFill="1" applyBorder="1" applyAlignment="1">
      <alignment horizontal="center" vertical="center" wrapText="1"/>
    </xf>
    <xf numFmtId="3" fontId="26" fillId="6" borderId="43" xfId="0" applyNumberFormat="1" applyFont="1" applyFill="1" applyBorder="1" applyAlignment="1">
      <alignment horizontal="center"/>
    </xf>
    <xf numFmtId="3" fontId="26" fillId="6" borderId="44" xfId="0" applyNumberFormat="1" applyFont="1" applyFill="1" applyBorder="1" applyAlignment="1">
      <alignment horizontal="center"/>
    </xf>
    <xf numFmtId="3" fontId="26" fillId="6" borderId="45" xfId="0" applyNumberFormat="1" applyFont="1" applyFill="1" applyBorder="1" applyAlignment="1">
      <alignment horizontal="center"/>
    </xf>
    <xf numFmtId="0" fontId="29" fillId="6" borderId="39" xfId="0" applyFont="1" applyFill="1" applyBorder="1" applyAlignment="1">
      <alignment horizontal="center"/>
    </xf>
    <xf numFmtId="0" fontId="29" fillId="6" borderId="41" xfId="0" applyFont="1" applyFill="1" applyBorder="1" applyAlignment="1">
      <alignment horizontal="center"/>
    </xf>
    <xf numFmtId="0" fontId="29" fillId="6" borderId="42" xfId="0" applyFont="1" applyFill="1" applyBorder="1" applyAlignment="1">
      <alignment horizontal="center"/>
    </xf>
    <xf numFmtId="0" fontId="29" fillId="6" borderId="46" xfId="0" applyFont="1" applyFill="1" applyBorder="1" applyAlignment="1">
      <alignment horizontal="center"/>
    </xf>
    <xf numFmtId="0" fontId="29" fillId="6" borderId="47" xfId="0" applyFont="1" applyFill="1" applyBorder="1" applyAlignment="1">
      <alignment horizontal="center"/>
    </xf>
    <xf numFmtId="0" fontId="29" fillId="6" borderId="48" xfId="0" applyFont="1" applyFill="1" applyBorder="1" applyAlignment="1">
      <alignment horizontal="center"/>
    </xf>
    <xf numFmtId="0" fontId="10" fillId="6" borderId="46" xfId="0" applyFont="1" applyFill="1" applyBorder="1" applyAlignment="1">
      <alignment horizontal="center"/>
    </xf>
    <xf numFmtId="0" fontId="10" fillId="6" borderId="47" xfId="0" applyFont="1" applyFill="1" applyBorder="1" applyAlignment="1">
      <alignment horizontal="center"/>
    </xf>
    <xf numFmtId="0" fontId="10" fillId="6" borderId="48" xfId="0" applyFont="1" applyFill="1" applyBorder="1" applyAlignment="1">
      <alignment horizontal="center"/>
    </xf>
    <xf numFmtId="0" fontId="10" fillId="6" borderId="39" xfId="0" applyFont="1" applyFill="1" applyBorder="1" applyAlignment="1">
      <alignment horizontal="center"/>
    </xf>
    <xf numFmtId="0" fontId="10" fillId="6" borderId="41" xfId="0" applyFont="1" applyFill="1" applyBorder="1" applyAlignment="1">
      <alignment horizontal="center"/>
    </xf>
    <xf numFmtId="0" fontId="10" fillId="6" borderId="42" xfId="0" applyFont="1" applyFill="1" applyBorder="1" applyAlignment="1">
      <alignment horizontal="center"/>
    </xf>
  </cellXfs>
  <cellStyles count="11">
    <cellStyle name="Comma" xfId="1" builtinId="3"/>
    <cellStyle name="Comma 2" xfId="2" xr:uid="{00000000-0005-0000-0000-000001000000}"/>
    <cellStyle name="Currency" xfId="3" builtinId="4"/>
    <cellStyle name="Currency 2" xfId="4" xr:uid="{00000000-0005-0000-0000-000003000000}"/>
    <cellStyle name="Hyperlink" xfId="5" builtinId="8"/>
    <cellStyle name="Normal" xfId="0" builtinId="0"/>
    <cellStyle name="Normal 2" xfId="6" xr:uid="{00000000-0005-0000-0000-000006000000}"/>
    <cellStyle name="Normal 2 2" xfId="7" xr:uid="{00000000-0005-0000-0000-000007000000}"/>
    <cellStyle name="Normal_IOCC BPRM Budget - June 2008 draft 1 (051208)" xfId="8" xr:uid="{00000000-0005-0000-0000-000008000000}"/>
    <cellStyle name="Normal_SF 424" xfId="9" xr:uid="{00000000-0005-0000-0000-000009000000}"/>
    <cellStyle name="Percent" xfId="10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171</xdr:row>
      <xdr:rowOff>28575</xdr:rowOff>
    </xdr:from>
    <xdr:to>
      <xdr:col>5</xdr:col>
      <xdr:colOff>133350</xdr:colOff>
      <xdr:row>173</xdr:row>
      <xdr:rowOff>85725</xdr:rowOff>
    </xdr:to>
    <xdr:pic>
      <xdr:nvPicPr>
        <xdr:cNvPr id="1192" name="Picture 1">
          <a:extLst>
            <a:ext uri="{FF2B5EF4-FFF2-40B4-BE49-F238E27FC236}">
              <a16:creationId xmlns:a16="http://schemas.microsoft.com/office/drawing/2014/main" id="{BDA6BAF4-8F39-4FD6-A10B-85D792C4F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4736425"/>
          <a:ext cx="10668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ocoeentap100\INLpublic$\Users\tpurekal\AppData\Local\Microsoft\Windows\INetCache\Content.Outlook\YJ9QBE3C\Shared%20Cost%20Calculator-JTIP%20Project%20_Grant_2017_C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ocoeentap100\INLpublic$\Users\tpurekal\AppData\Local\Microsoft\Windows\INetCache\Content.Outlook\YJ9QBE3C\Shared%20Cost%20Calculator-JTIP%20Project%20_Grant_201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ocoeentap100\INLpublic$\Users\jomey.joseph\AppData\Local\Microsoft\Windows\INetCache\Content.Outlook\C3W73S2J\Shared%20Cost%20Calculator-JTIP%20Projec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ation of Pooled Exp-Sch 2"/>
      <sheetName val="PoolExpSch2byQtr"/>
      <sheetName val="CP Project Support Budget"/>
      <sheetName val="New Project CA"/>
      <sheetName val="Completed Example Fair Share"/>
      <sheetName val="Completed Example Forced Rate"/>
      <sheetName val="CP Vehicle Budget"/>
      <sheetName val="CP Facility Budget "/>
      <sheetName val="Completed Example OFDA"/>
      <sheetName val="Supplemental info OF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8">
          <cell r="C8">
            <v>0.04</v>
          </cell>
          <cell r="D8">
            <v>2986.75</v>
          </cell>
        </row>
        <row r="12">
          <cell r="C12">
            <v>0.65</v>
          </cell>
          <cell r="D12">
            <v>1461</v>
          </cell>
        </row>
        <row r="19">
          <cell r="D19">
            <v>1433.6399999999999</v>
          </cell>
        </row>
        <row r="20">
          <cell r="D20">
            <v>1002.19</v>
          </cell>
        </row>
        <row r="21">
          <cell r="D21">
            <v>2234.56</v>
          </cell>
        </row>
        <row r="35">
          <cell r="D35">
            <v>69.849999999999994</v>
          </cell>
        </row>
        <row r="44">
          <cell r="D44">
            <v>12.1</v>
          </cell>
        </row>
        <row r="50">
          <cell r="D50">
            <v>90.25</v>
          </cell>
        </row>
        <row r="57">
          <cell r="D57">
            <v>65.459999999999994</v>
          </cell>
        </row>
        <row r="58">
          <cell r="D58">
            <v>2.1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ation of Pooled Exp-Sch 2"/>
      <sheetName val="PoolExpSch2byQtr"/>
      <sheetName val="CP Project Support Budget"/>
      <sheetName val="New Project CA"/>
      <sheetName val="Completed Example Fair Share"/>
      <sheetName val="Completed Example Forced Rate"/>
      <sheetName val="CP Vehicle Budget"/>
      <sheetName val="CP Facility Budget "/>
      <sheetName val="Completed Example OFDA"/>
      <sheetName val="Supplemental info OF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8">
          <cell r="I8">
            <v>1075.23</v>
          </cell>
        </row>
        <row r="12">
          <cell r="I12">
            <v>8941.32</v>
          </cell>
        </row>
        <row r="19">
          <cell r="I19">
            <v>311.81669999999997</v>
          </cell>
        </row>
        <row r="20">
          <cell r="I20">
            <v>360.78840000000002</v>
          </cell>
        </row>
        <row r="21">
          <cell r="I21">
            <v>804.44159999999999</v>
          </cell>
        </row>
        <row r="26">
          <cell r="I26">
            <v>1027.0921403703619</v>
          </cell>
        </row>
        <row r="34">
          <cell r="I34">
            <v>755.92439999999999</v>
          </cell>
        </row>
        <row r="50">
          <cell r="I50">
            <v>851.28</v>
          </cell>
        </row>
        <row r="57">
          <cell r="I57">
            <v>785.52</v>
          </cell>
        </row>
        <row r="58">
          <cell r="I58">
            <v>19.799999999999997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ation of Pooled Exp-Sch 2"/>
      <sheetName val="PoolExpSch2byQtr"/>
      <sheetName val="CP Project Support Budget"/>
      <sheetName val="New Project CA"/>
      <sheetName val="Completed Example Fair Share"/>
      <sheetName val="Completed Example Forced Rate"/>
      <sheetName val="CP Vehicle Budget"/>
      <sheetName val="CP Facility Budget "/>
      <sheetName val="Completed Example OFDA"/>
      <sheetName val="Supplemental info OF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9">
          <cell r="D59">
            <v>86.29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ony.castleman@crs.org" TargetMode="External"/><Relationship Id="rId1" Type="http://schemas.openxmlformats.org/officeDocument/2006/relationships/hyperlink" Target="mailto:chelsea.treadwell@crs.org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4"/>
  <sheetViews>
    <sheetView workbookViewId="0">
      <selection activeCell="B106" sqref="B106"/>
    </sheetView>
  </sheetViews>
  <sheetFormatPr defaultColWidth="9.109375" defaultRowHeight="10.199999999999999" x14ac:dyDescent="0.2"/>
  <cols>
    <col min="1" max="1" width="1.44140625" style="76" customWidth="1"/>
    <col min="2" max="2" width="20.88671875" style="76" customWidth="1"/>
    <col min="3" max="3" width="10.88671875" style="76" customWidth="1"/>
    <col min="4" max="4" width="12.5546875" style="76" customWidth="1"/>
    <col min="5" max="5" width="1.44140625" style="76" customWidth="1"/>
    <col min="6" max="6" width="11.44140625" style="76" customWidth="1"/>
    <col min="7" max="7" width="12.88671875" style="76" customWidth="1"/>
    <col min="8" max="8" width="13.5546875" style="76" customWidth="1"/>
    <col min="9" max="9" width="15" style="76" customWidth="1"/>
    <col min="10" max="10" width="1.44140625" style="76" customWidth="1"/>
    <col min="11" max="16384" width="9.109375" style="62"/>
  </cols>
  <sheetData>
    <row r="1" spans="1:10" s="58" customFormat="1" ht="22.5" customHeight="1" thickBot="1" x14ac:dyDescent="0.3">
      <c r="A1" s="54"/>
      <c r="B1" s="55" t="s">
        <v>0</v>
      </c>
      <c r="C1" s="55"/>
      <c r="D1" s="55"/>
      <c r="E1" s="55"/>
      <c r="F1" s="55"/>
      <c r="G1" s="55"/>
      <c r="H1" s="55"/>
      <c r="I1" s="56"/>
      <c r="J1" s="57"/>
    </row>
    <row r="2" spans="1:10" ht="12" customHeight="1" x14ac:dyDescent="0.2">
      <c r="A2" s="59"/>
      <c r="B2" s="244" t="s">
        <v>1</v>
      </c>
      <c r="C2" s="244"/>
      <c r="D2" s="60"/>
      <c r="E2" s="59"/>
      <c r="F2" s="61" t="s">
        <v>2</v>
      </c>
      <c r="G2" s="61"/>
      <c r="H2" s="437" t="s">
        <v>3</v>
      </c>
      <c r="I2" s="437"/>
      <c r="J2" s="60"/>
    </row>
    <row r="3" spans="1:10" ht="18.75" customHeight="1" x14ac:dyDescent="0.2">
      <c r="A3" s="63"/>
      <c r="B3" s="64" t="s">
        <v>4</v>
      </c>
      <c r="C3" s="245"/>
      <c r="D3" s="65"/>
      <c r="E3" s="63"/>
      <c r="F3" s="64" t="s">
        <v>5</v>
      </c>
      <c r="G3" s="66"/>
      <c r="H3" s="436" t="s">
        <v>6</v>
      </c>
      <c r="I3" s="435"/>
      <c r="J3" s="65"/>
    </row>
    <row r="4" spans="1:10" ht="18.75" customHeight="1" x14ac:dyDescent="0.2">
      <c r="A4" s="63"/>
      <c r="B4" s="64" t="s">
        <v>7</v>
      </c>
      <c r="C4" s="245"/>
      <c r="D4" s="65"/>
      <c r="E4" s="63"/>
      <c r="F4" s="64" t="s">
        <v>8</v>
      </c>
      <c r="G4" s="66"/>
      <c r="H4" s="438" t="s">
        <v>9</v>
      </c>
      <c r="I4" s="438"/>
      <c r="J4" s="65"/>
    </row>
    <row r="5" spans="1:10" ht="18.75" customHeight="1" x14ac:dyDescent="0.2">
      <c r="A5" s="63"/>
      <c r="B5" s="64" t="s">
        <v>10</v>
      </c>
      <c r="C5" s="245"/>
      <c r="D5" s="65"/>
      <c r="E5" s="63"/>
      <c r="F5" s="64" t="s">
        <v>11</v>
      </c>
      <c r="G5" s="66"/>
      <c r="H5" s="436"/>
      <c r="I5" s="435"/>
      <c r="J5" s="65"/>
    </row>
    <row r="6" spans="1:10" ht="7.5" customHeight="1" thickBot="1" x14ac:dyDescent="0.25">
      <c r="A6" s="67"/>
      <c r="B6" s="68"/>
      <c r="C6" s="68"/>
      <c r="D6" s="69"/>
      <c r="E6" s="67"/>
      <c r="F6" s="68"/>
      <c r="G6" s="68"/>
      <c r="H6" s="68"/>
      <c r="I6" s="68"/>
      <c r="J6" s="69"/>
    </row>
    <row r="7" spans="1:10" x14ac:dyDescent="0.2">
      <c r="A7" s="59"/>
      <c r="B7" s="244" t="s">
        <v>12</v>
      </c>
      <c r="C7" s="244"/>
      <c r="D7" s="61"/>
      <c r="E7" s="61"/>
      <c r="F7" s="61" t="s">
        <v>13</v>
      </c>
      <c r="G7" s="61"/>
      <c r="H7" s="61"/>
      <c r="I7" s="61"/>
      <c r="J7" s="60"/>
    </row>
    <row r="8" spans="1:10" ht="12" customHeight="1" x14ac:dyDescent="0.2">
      <c r="A8" s="63"/>
      <c r="B8" s="439" t="s">
        <v>14</v>
      </c>
      <c r="C8" s="440"/>
      <c r="D8" s="441"/>
      <c r="E8" s="66"/>
      <c r="F8" s="436"/>
      <c r="G8" s="434"/>
      <c r="H8" s="434"/>
      <c r="I8" s="435"/>
      <c r="J8" s="65"/>
    </row>
    <row r="9" spans="1:10" ht="7.5" customHeight="1" thickBot="1" x14ac:dyDescent="0.25">
      <c r="A9" s="67"/>
      <c r="B9" s="68"/>
      <c r="C9" s="68"/>
      <c r="D9" s="68"/>
      <c r="E9" s="68"/>
      <c r="F9" s="68"/>
      <c r="G9" s="68"/>
      <c r="H9" s="68"/>
      <c r="I9" s="68"/>
      <c r="J9" s="69"/>
    </row>
    <row r="10" spans="1:10" x14ac:dyDescent="0.2">
      <c r="A10" s="59"/>
      <c r="B10" s="244" t="s">
        <v>15</v>
      </c>
      <c r="C10" s="244"/>
      <c r="D10" s="61"/>
      <c r="E10" s="61"/>
      <c r="F10" s="61" t="s">
        <v>16</v>
      </c>
      <c r="G10" s="61"/>
      <c r="H10" s="61"/>
      <c r="I10" s="61"/>
      <c r="J10" s="60"/>
    </row>
    <row r="11" spans="1:10" ht="12" customHeight="1" x14ac:dyDescent="0.2">
      <c r="A11" s="63"/>
      <c r="B11" s="436"/>
      <c r="C11" s="434"/>
      <c r="D11" s="435"/>
      <c r="E11" s="66"/>
      <c r="F11" s="436"/>
      <c r="G11" s="434"/>
      <c r="H11" s="434"/>
      <c r="I11" s="435"/>
      <c r="J11" s="65"/>
    </row>
    <row r="12" spans="1:10" ht="7.5" customHeight="1" thickBot="1" x14ac:dyDescent="0.25">
      <c r="A12" s="67"/>
      <c r="B12" s="68"/>
      <c r="C12" s="68"/>
      <c r="D12" s="68"/>
      <c r="E12" s="68"/>
      <c r="F12" s="68"/>
      <c r="G12" s="68"/>
      <c r="H12" s="68"/>
      <c r="I12" s="68"/>
      <c r="J12" s="69"/>
    </row>
    <row r="13" spans="1:10" s="74" customFormat="1" ht="12.6" thickBot="1" x14ac:dyDescent="0.3">
      <c r="A13" s="70"/>
      <c r="B13" s="71" t="s">
        <v>17</v>
      </c>
      <c r="C13" s="71"/>
      <c r="D13" s="72"/>
      <c r="E13" s="71"/>
      <c r="F13" s="71"/>
      <c r="G13" s="71"/>
      <c r="H13" s="71"/>
      <c r="I13" s="71"/>
      <c r="J13" s="73"/>
    </row>
    <row r="14" spans="1:10" ht="7.5" customHeight="1" x14ac:dyDescent="0.2">
      <c r="A14" s="59"/>
      <c r="B14" s="61"/>
      <c r="C14" s="61"/>
      <c r="D14" s="60"/>
      <c r="E14" s="59"/>
      <c r="F14" s="61"/>
      <c r="G14" s="61"/>
      <c r="H14" s="61"/>
      <c r="I14" s="61"/>
      <c r="J14" s="60"/>
    </row>
    <row r="15" spans="1:10" ht="12" customHeight="1" x14ac:dyDescent="0.2">
      <c r="A15" s="63"/>
      <c r="B15" s="66" t="s">
        <v>18</v>
      </c>
      <c r="C15" s="75"/>
      <c r="E15" s="63"/>
      <c r="F15" s="66" t="s">
        <v>19</v>
      </c>
      <c r="G15" s="66"/>
      <c r="H15" s="436"/>
      <c r="I15" s="435"/>
      <c r="J15" s="65"/>
    </row>
    <row r="16" spans="1:10" ht="7.5" customHeight="1" thickBot="1" x14ac:dyDescent="0.25">
      <c r="A16" s="67"/>
      <c r="B16" s="68"/>
      <c r="C16" s="68"/>
      <c r="D16" s="69"/>
      <c r="E16" s="67"/>
      <c r="F16" s="68"/>
      <c r="G16" s="68"/>
      <c r="H16" s="68"/>
      <c r="I16" s="68"/>
      <c r="J16" s="69"/>
    </row>
    <row r="17" spans="1:10" s="80" customFormat="1" ht="12.6" thickBot="1" x14ac:dyDescent="0.3">
      <c r="A17" s="77"/>
      <c r="B17" s="78" t="s">
        <v>20</v>
      </c>
      <c r="C17" s="78"/>
      <c r="D17" s="78"/>
      <c r="E17" s="78"/>
      <c r="F17" s="78"/>
      <c r="G17" s="78"/>
      <c r="H17" s="78"/>
      <c r="I17" s="78"/>
      <c r="J17" s="79"/>
    </row>
    <row r="18" spans="1:10" ht="7.5" customHeight="1" x14ac:dyDescent="0.2">
      <c r="A18" s="59"/>
      <c r="B18" s="61"/>
      <c r="C18" s="61"/>
      <c r="D18" s="61"/>
      <c r="E18" s="61"/>
      <c r="F18" s="61"/>
      <c r="G18" s="61"/>
      <c r="H18" s="61"/>
      <c r="I18" s="61"/>
      <c r="J18" s="60"/>
    </row>
    <row r="19" spans="1:10" ht="12" customHeight="1" x14ac:dyDescent="0.2">
      <c r="A19" s="63"/>
      <c r="B19" s="66" t="s">
        <v>21</v>
      </c>
      <c r="C19" s="436" t="s">
        <v>22</v>
      </c>
      <c r="D19" s="434"/>
      <c r="E19" s="434"/>
      <c r="F19" s="434"/>
      <c r="G19" s="434"/>
      <c r="H19" s="434"/>
      <c r="I19" s="435"/>
      <c r="J19" s="65"/>
    </row>
    <row r="20" spans="1:10" ht="7.5" customHeight="1" thickBot="1" x14ac:dyDescent="0.25">
      <c r="A20" s="67"/>
      <c r="B20" s="68"/>
      <c r="C20" s="68"/>
      <c r="D20" s="68"/>
      <c r="E20" s="68"/>
      <c r="F20" s="68"/>
      <c r="G20" s="68"/>
      <c r="H20" s="68"/>
      <c r="I20" s="68"/>
      <c r="J20" s="69"/>
    </row>
    <row r="21" spans="1:10" x14ac:dyDescent="0.2">
      <c r="A21" s="59"/>
      <c r="B21" s="61" t="s">
        <v>23</v>
      </c>
      <c r="C21" s="61"/>
      <c r="D21" s="60"/>
      <c r="E21" s="59"/>
      <c r="F21" s="61" t="s">
        <v>24</v>
      </c>
      <c r="G21" s="61"/>
      <c r="H21" s="61"/>
      <c r="I21" s="61"/>
      <c r="J21" s="60"/>
    </row>
    <row r="22" spans="1:10" ht="12" customHeight="1" x14ac:dyDescent="0.2">
      <c r="A22" s="63"/>
      <c r="B22" s="436" t="s">
        <v>25</v>
      </c>
      <c r="C22" s="435"/>
      <c r="D22" s="65"/>
      <c r="E22" s="63"/>
      <c r="F22" s="75">
        <v>68205541</v>
      </c>
      <c r="G22" s="66"/>
      <c r="H22" s="66"/>
      <c r="I22" s="66"/>
      <c r="J22" s="65"/>
    </row>
    <row r="23" spans="1:10" ht="7.5" customHeight="1" thickBot="1" x14ac:dyDescent="0.25">
      <c r="A23" s="67"/>
      <c r="B23" s="68"/>
      <c r="C23" s="68"/>
      <c r="D23" s="69"/>
      <c r="E23" s="67"/>
      <c r="F23" s="68"/>
      <c r="G23" s="68"/>
      <c r="H23" s="68"/>
      <c r="I23" s="68"/>
      <c r="J23" s="69"/>
    </row>
    <row r="24" spans="1:10" s="80" customFormat="1" ht="12.6" thickBot="1" x14ac:dyDescent="0.3">
      <c r="A24" s="77"/>
      <c r="B24" s="78" t="s">
        <v>26</v>
      </c>
      <c r="C24" s="78"/>
      <c r="D24" s="78"/>
      <c r="E24" s="78"/>
      <c r="F24" s="78"/>
      <c r="G24" s="78"/>
      <c r="H24" s="78"/>
      <c r="I24" s="78"/>
      <c r="J24" s="79"/>
    </row>
    <row r="25" spans="1:10" ht="7.5" customHeight="1" x14ac:dyDescent="0.2">
      <c r="A25" s="59"/>
      <c r="B25" s="61"/>
      <c r="C25" s="61"/>
      <c r="D25" s="61"/>
      <c r="E25" s="61"/>
      <c r="F25" s="61"/>
      <c r="G25" s="61"/>
      <c r="H25" s="61"/>
      <c r="I25" s="61"/>
      <c r="J25" s="60"/>
    </row>
    <row r="26" spans="1:10" ht="12" customHeight="1" x14ac:dyDescent="0.2">
      <c r="A26" s="63"/>
      <c r="B26" s="66" t="s">
        <v>27</v>
      </c>
      <c r="C26" s="418" t="s">
        <v>28</v>
      </c>
      <c r="D26" s="421"/>
      <c r="E26" s="421"/>
      <c r="F26" s="421"/>
      <c r="G26" s="421"/>
      <c r="H26" s="421"/>
      <c r="I26" s="419"/>
      <c r="J26" s="65"/>
    </row>
    <row r="27" spans="1:10" ht="3.75" customHeight="1" x14ac:dyDescent="0.2">
      <c r="A27" s="63"/>
      <c r="B27" s="66"/>
      <c r="C27" s="66"/>
      <c r="D27" s="66"/>
      <c r="E27" s="66"/>
      <c r="F27" s="66"/>
      <c r="G27" s="66"/>
      <c r="H27" s="66"/>
      <c r="I27" s="66"/>
      <c r="J27" s="65"/>
    </row>
    <row r="28" spans="1:10" ht="12" customHeight="1" x14ac:dyDescent="0.2">
      <c r="A28" s="63"/>
      <c r="B28" s="66" t="s">
        <v>29</v>
      </c>
      <c r="C28" s="418"/>
      <c r="D28" s="421"/>
      <c r="E28" s="421"/>
      <c r="F28" s="421"/>
      <c r="G28" s="421"/>
      <c r="H28" s="421"/>
      <c r="I28" s="419"/>
      <c r="J28" s="65"/>
    </row>
    <row r="29" spans="1:10" ht="3.75" customHeight="1" x14ac:dyDescent="0.2">
      <c r="A29" s="63"/>
      <c r="B29" s="66"/>
      <c r="C29" s="66"/>
      <c r="D29" s="66"/>
      <c r="E29" s="66"/>
      <c r="F29" s="66"/>
      <c r="G29" s="66"/>
      <c r="H29" s="66"/>
      <c r="I29" s="66"/>
      <c r="J29" s="65"/>
    </row>
    <row r="30" spans="1:10" ht="12" customHeight="1" x14ac:dyDescent="0.2">
      <c r="A30" s="63"/>
      <c r="B30" s="66" t="s">
        <v>30</v>
      </c>
      <c r="C30" s="418" t="s">
        <v>31</v>
      </c>
      <c r="D30" s="421"/>
      <c r="E30" s="421"/>
      <c r="F30" s="421"/>
      <c r="G30" s="421"/>
      <c r="H30" s="421"/>
      <c r="I30" s="419"/>
      <c r="J30" s="65"/>
    </row>
    <row r="31" spans="1:10" ht="3.75" customHeight="1" x14ac:dyDescent="0.2">
      <c r="A31" s="63"/>
      <c r="B31" s="66"/>
      <c r="C31" s="66"/>
      <c r="D31" s="66"/>
      <c r="E31" s="66"/>
      <c r="F31" s="66"/>
      <c r="G31" s="66"/>
      <c r="H31" s="66"/>
      <c r="I31" s="66"/>
      <c r="J31" s="65"/>
    </row>
    <row r="32" spans="1:10" ht="12" customHeight="1" x14ac:dyDescent="0.2">
      <c r="A32" s="63"/>
      <c r="B32" s="66" t="s">
        <v>32</v>
      </c>
      <c r="C32" s="418"/>
      <c r="D32" s="421"/>
      <c r="E32" s="421"/>
      <c r="F32" s="421"/>
      <c r="G32" s="421"/>
      <c r="H32" s="421"/>
      <c r="I32" s="419"/>
      <c r="J32" s="65"/>
    </row>
    <row r="33" spans="1:10" ht="3.75" customHeight="1" x14ac:dyDescent="0.2">
      <c r="A33" s="63"/>
      <c r="B33" s="66"/>
      <c r="C33" s="66"/>
      <c r="D33" s="66"/>
      <c r="E33" s="66"/>
      <c r="F33" s="66"/>
      <c r="G33" s="66"/>
      <c r="H33" s="66"/>
      <c r="I33" s="66"/>
      <c r="J33" s="65"/>
    </row>
    <row r="34" spans="1:10" ht="12" customHeight="1" x14ac:dyDescent="0.2">
      <c r="A34" s="63"/>
      <c r="B34" s="66" t="s">
        <v>33</v>
      </c>
      <c r="C34" s="418" t="s">
        <v>34</v>
      </c>
      <c r="D34" s="421"/>
      <c r="E34" s="421"/>
      <c r="F34" s="421"/>
      <c r="G34" s="421"/>
      <c r="H34" s="421"/>
      <c r="I34" s="419"/>
      <c r="J34" s="65"/>
    </row>
    <row r="35" spans="1:10" ht="3.75" customHeight="1" x14ac:dyDescent="0.2">
      <c r="A35" s="63"/>
      <c r="B35" s="66"/>
      <c r="C35" s="66"/>
      <c r="D35" s="66"/>
      <c r="E35" s="66"/>
      <c r="F35" s="66"/>
      <c r="G35" s="66"/>
      <c r="H35" s="66"/>
      <c r="I35" s="66"/>
      <c r="J35" s="65"/>
    </row>
    <row r="36" spans="1:10" ht="12" customHeight="1" x14ac:dyDescent="0.2">
      <c r="A36" s="63"/>
      <c r="B36" s="66" t="s">
        <v>35</v>
      </c>
      <c r="C36" s="418"/>
      <c r="D36" s="421"/>
      <c r="E36" s="421"/>
      <c r="F36" s="421"/>
      <c r="G36" s="421"/>
      <c r="H36" s="421"/>
      <c r="I36" s="419"/>
      <c r="J36" s="65"/>
    </row>
    <row r="37" spans="1:10" ht="3.75" customHeight="1" x14ac:dyDescent="0.2">
      <c r="A37" s="63"/>
      <c r="B37" s="66"/>
      <c r="C37" s="66"/>
      <c r="D37" s="66"/>
      <c r="E37" s="66"/>
      <c r="F37" s="66"/>
      <c r="G37" s="66"/>
      <c r="H37" s="66"/>
      <c r="I37" s="66"/>
      <c r="J37" s="65"/>
    </row>
    <row r="38" spans="1:10" ht="12" customHeight="1" x14ac:dyDescent="0.2">
      <c r="A38" s="63"/>
      <c r="B38" s="66" t="s">
        <v>36</v>
      </c>
      <c r="C38" s="418" t="s">
        <v>37</v>
      </c>
      <c r="D38" s="421"/>
      <c r="E38" s="421"/>
      <c r="F38" s="421"/>
      <c r="G38" s="421"/>
      <c r="H38" s="421"/>
      <c r="I38" s="419"/>
      <c r="J38" s="65"/>
    </row>
    <row r="39" spans="1:10" ht="3.75" customHeight="1" x14ac:dyDescent="0.2">
      <c r="A39" s="63"/>
      <c r="B39" s="66"/>
      <c r="C39" s="66"/>
      <c r="D39" s="66"/>
      <c r="E39" s="66"/>
      <c r="F39" s="66"/>
      <c r="G39" s="66"/>
      <c r="H39" s="66"/>
      <c r="I39" s="66"/>
      <c r="J39" s="65"/>
    </row>
    <row r="40" spans="1:10" ht="12" customHeight="1" x14ac:dyDescent="0.2">
      <c r="A40" s="63"/>
      <c r="B40" s="66" t="s">
        <v>38</v>
      </c>
      <c r="C40" s="418">
        <v>21201</v>
      </c>
      <c r="D40" s="421"/>
      <c r="E40" s="421"/>
      <c r="F40" s="421"/>
      <c r="G40" s="421"/>
      <c r="H40" s="421"/>
      <c r="I40" s="419"/>
      <c r="J40" s="65"/>
    </row>
    <row r="41" spans="1:10" ht="7.5" customHeight="1" thickBo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9"/>
    </row>
    <row r="42" spans="1:10" s="80" customFormat="1" ht="12.6" thickBot="1" x14ac:dyDescent="0.3">
      <c r="A42" s="77"/>
      <c r="B42" s="78" t="s">
        <v>39</v>
      </c>
      <c r="C42" s="78"/>
      <c r="D42" s="78"/>
      <c r="E42" s="78"/>
      <c r="F42" s="78"/>
      <c r="G42" s="78"/>
      <c r="H42" s="78"/>
      <c r="I42" s="78"/>
      <c r="J42" s="79"/>
    </row>
    <row r="43" spans="1:10" ht="7.5" customHeight="1" x14ac:dyDescent="0.2">
      <c r="A43" s="59"/>
      <c r="B43" s="61"/>
      <c r="C43" s="61"/>
      <c r="D43" s="61"/>
      <c r="E43" s="61"/>
      <c r="F43" s="61"/>
      <c r="G43" s="61"/>
      <c r="H43" s="61"/>
      <c r="I43" s="61"/>
      <c r="J43" s="60"/>
    </row>
    <row r="44" spans="1:10" x14ac:dyDescent="0.2">
      <c r="A44" s="63"/>
      <c r="B44" s="66" t="s">
        <v>40</v>
      </c>
      <c r="C44" s="66"/>
      <c r="D44" s="66"/>
      <c r="E44" s="66"/>
      <c r="F44" s="66" t="s">
        <v>41</v>
      </c>
      <c r="G44" s="66"/>
      <c r="H44" s="66"/>
      <c r="I44" s="66"/>
      <c r="J44" s="65"/>
    </row>
    <row r="45" spans="1:10" ht="12" customHeight="1" x14ac:dyDescent="0.2">
      <c r="A45" s="63"/>
      <c r="B45" s="436"/>
      <c r="C45" s="434"/>
      <c r="D45" s="435"/>
      <c r="E45" s="66"/>
      <c r="F45" s="436"/>
      <c r="G45" s="434"/>
      <c r="H45" s="434"/>
      <c r="I45" s="435"/>
      <c r="J45" s="65"/>
    </row>
    <row r="46" spans="1:10" ht="7.5" customHeight="1" thickBo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9"/>
    </row>
    <row r="47" spans="1:10" s="80" customFormat="1" ht="12.6" thickBot="1" x14ac:dyDescent="0.3">
      <c r="A47" s="77"/>
      <c r="B47" s="78" t="s">
        <v>42</v>
      </c>
      <c r="C47" s="78"/>
      <c r="D47" s="78"/>
      <c r="E47" s="78"/>
      <c r="F47" s="78"/>
      <c r="G47" s="78"/>
      <c r="H47" s="78"/>
      <c r="I47" s="78"/>
      <c r="J47" s="79"/>
    </row>
    <row r="48" spans="1:10" ht="7.5" customHeight="1" x14ac:dyDescent="0.2">
      <c r="A48" s="59"/>
      <c r="B48" s="61"/>
      <c r="C48" s="61"/>
      <c r="D48" s="61"/>
      <c r="E48" s="61"/>
      <c r="F48" s="61"/>
      <c r="G48" s="61"/>
      <c r="H48" s="61"/>
      <c r="I48" s="61"/>
      <c r="J48" s="60"/>
    </row>
    <row r="49" spans="1:10" ht="12" customHeight="1" x14ac:dyDescent="0.2">
      <c r="A49" s="63"/>
      <c r="B49" s="66" t="s">
        <v>43</v>
      </c>
      <c r="C49" s="436" t="s">
        <v>44</v>
      </c>
      <c r="D49" s="435"/>
      <c r="E49" s="66"/>
      <c r="F49" s="66" t="s">
        <v>45</v>
      </c>
      <c r="G49" s="436" t="s">
        <v>46</v>
      </c>
      <c r="H49" s="434"/>
      <c r="I49" s="435"/>
      <c r="J49" s="65"/>
    </row>
    <row r="50" spans="1:10" ht="3.75" customHeight="1" x14ac:dyDescent="0.2">
      <c r="A50" s="63"/>
      <c r="B50" s="66"/>
      <c r="C50" s="66"/>
      <c r="D50" s="66"/>
      <c r="E50" s="66"/>
      <c r="F50" s="66"/>
      <c r="G50" s="66"/>
      <c r="H50" s="66"/>
      <c r="I50" s="66"/>
      <c r="J50" s="65"/>
    </row>
    <row r="51" spans="1:10" ht="12" customHeight="1" x14ac:dyDescent="0.2">
      <c r="A51" s="63"/>
      <c r="B51" s="66" t="s">
        <v>47</v>
      </c>
      <c r="C51" s="436"/>
      <c r="D51" s="435"/>
      <c r="E51" s="66"/>
      <c r="F51" s="66"/>
      <c r="G51" s="66"/>
      <c r="H51" s="66"/>
      <c r="I51" s="66"/>
      <c r="J51" s="65"/>
    </row>
    <row r="52" spans="1:10" ht="3.75" customHeight="1" x14ac:dyDescent="0.2">
      <c r="A52" s="63"/>
      <c r="B52" s="66"/>
      <c r="C52" s="66"/>
      <c r="D52" s="66"/>
      <c r="E52" s="66"/>
      <c r="F52" s="66"/>
      <c r="G52" s="66"/>
      <c r="H52" s="66"/>
      <c r="I52" s="66"/>
      <c r="J52" s="65"/>
    </row>
    <row r="53" spans="1:10" ht="12" customHeight="1" x14ac:dyDescent="0.2">
      <c r="A53" s="63"/>
      <c r="B53" s="66" t="s">
        <v>48</v>
      </c>
      <c r="C53" s="436" t="s">
        <v>49</v>
      </c>
      <c r="D53" s="434"/>
      <c r="E53" s="434"/>
      <c r="F53" s="434"/>
      <c r="G53" s="434"/>
      <c r="H53" s="434"/>
      <c r="I53" s="435"/>
      <c r="J53" s="65"/>
    </row>
    <row r="54" spans="1:10" ht="3.75" customHeight="1" x14ac:dyDescent="0.2">
      <c r="A54" s="63"/>
      <c r="B54" s="66"/>
      <c r="C54" s="66"/>
      <c r="D54" s="66"/>
      <c r="E54" s="66"/>
      <c r="F54" s="66"/>
      <c r="G54" s="66"/>
      <c r="H54" s="66"/>
      <c r="I54" s="66"/>
      <c r="J54" s="65"/>
    </row>
    <row r="55" spans="1:10" ht="12" customHeight="1" x14ac:dyDescent="0.2">
      <c r="A55" s="63"/>
      <c r="B55" s="66" t="s">
        <v>50</v>
      </c>
      <c r="C55" s="436"/>
      <c r="D55" s="435"/>
      <c r="E55" s="66"/>
      <c r="F55" s="66"/>
      <c r="G55" s="66"/>
      <c r="H55" s="66"/>
      <c r="I55" s="66"/>
      <c r="J55" s="65"/>
    </row>
    <row r="56" spans="1:10" ht="7.5" customHeight="1" thickBo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9"/>
    </row>
    <row r="57" spans="1:10" ht="7.5" customHeight="1" x14ac:dyDescent="0.2">
      <c r="A57" s="59"/>
      <c r="B57" s="61"/>
      <c r="C57" s="61"/>
      <c r="D57" s="61"/>
      <c r="E57" s="61"/>
      <c r="F57" s="61"/>
      <c r="G57" s="61"/>
      <c r="H57" s="61"/>
      <c r="I57" s="61"/>
      <c r="J57" s="60"/>
    </row>
    <row r="58" spans="1:10" ht="12" customHeight="1" x14ac:dyDescent="0.2">
      <c r="A58" s="63"/>
      <c r="B58" s="66" t="s">
        <v>51</v>
      </c>
      <c r="C58" s="436" t="s">
        <v>52</v>
      </c>
      <c r="D58" s="434"/>
      <c r="E58" s="434"/>
      <c r="F58" s="434"/>
      <c r="G58" s="434"/>
      <c r="H58" s="434"/>
      <c r="I58" s="435"/>
      <c r="J58" s="65"/>
    </row>
    <row r="59" spans="1:10" ht="7.5" customHeight="1" thickBo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9"/>
    </row>
    <row r="60" spans="1:10" x14ac:dyDescent="0.2">
      <c r="A60" s="59"/>
      <c r="B60" s="61" t="s">
        <v>53</v>
      </c>
      <c r="C60" s="61"/>
      <c r="D60" s="61"/>
      <c r="E60" s="61"/>
      <c r="F60" s="61"/>
      <c r="G60" s="61"/>
      <c r="H60" s="61"/>
      <c r="I60" s="61"/>
      <c r="J60" s="60"/>
    </row>
    <row r="61" spans="1:10" ht="12" customHeight="1" x14ac:dyDescent="0.2">
      <c r="A61" s="63"/>
      <c r="B61" s="436" t="s">
        <v>54</v>
      </c>
      <c r="C61" s="434"/>
      <c r="D61" s="434"/>
      <c r="E61" s="434"/>
      <c r="F61" s="434"/>
      <c r="G61" s="434"/>
      <c r="H61" s="434"/>
      <c r="I61" s="435"/>
      <c r="J61" s="65"/>
    </row>
    <row r="62" spans="1:10" ht="7.5" customHeight="1" thickBo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9"/>
    </row>
    <row r="63" spans="1:10" ht="7.5" customHeight="1" x14ac:dyDescent="0.2">
      <c r="A63" s="59"/>
      <c r="B63" s="61"/>
      <c r="C63" s="61"/>
      <c r="D63" s="61"/>
      <c r="E63" s="61"/>
      <c r="F63" s="61"/>
      <c r="G63" s="61"/>
      <c r="H63" s="61"/>
      <c r="I63" s="61"/>
      <c r="J63" s="60"/>
    </row>
    <row r="64" spans="1:10" ht="12" customHeight="1" x14ac:dyDescent="0.2">
      <c r="A64" s="63"/>
      <c r="B64" s="66" t="s">
        <v>55</v>
      </c>
      <c r="C64" s="436" t="s">
        <v>56</v>
      </c>
      <c r="D64" s="435"/>
      <c r="E64" s="66"/>
      <c r="F64" s="66"/>
      <c r="G64" s="66" t="s">
        <v>57</v>
      </c>
      <c r="H64" s="436"/>
      <c r="I64" s="435"/>
      <c r="J64" s="65"/>
    </row>
    <row r="65" spans="1:10" ht="7.5" customHeight="1" thickBo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9"/>
    </row>
    <row r="66" spans="1:10" ht="7.5" customHeight="1" x14ac:dyDescent="0.2">
      <c r="A66" s="59"/>
      <c r="B66" s="61"/>
      <c r="C66" s="61"/>
      <c r="D66" s="61"/>
      <c r="E66" s="61"/>
      <c r="F66" s="61"/>
      <c r="G66" s="61"/>
      <c r="H66" s="61"/>
      <c r="I66" s="61"/>
      <c r="J66" s="60"/>
    </row>
    <row r="67" spans="1:10" ht="12" customHeight="1" x14ac:dyDescent="0.2">
      <c r="A67" s="63"/>
      <c r="B67" s="66" t="s">
        <v>58</v>
      </c>
      <c r="C67" s="433" t="s">
        <v>59</v>
      </c>
      <c r="D67" s="434"/>
      <c r="E67" s="434"/>
      <c r="F67" s="434"/>
      <c r="G67" s="434"/>
      <c r="H67" s="434"/>
      <c r="I67" s="435"/>
      <c r="J67" s="65"/>
    </row>
    <row r="68" spans="1:10" ht="7.5" customHeight="1" thickBo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9"/>
    </row>
    <row r="69" spans="1:10" ht="10.8" thickBot="1" x14ac:dyDescent="0.25"/>
    <row r="70" spans="1:10" s="58" customFormat="1" ht="22.5" customHeight="1" thickBot="1" x14ac:dyDescent="0.3">
      <c r="A70" s="54"/>
      <c r="B70" s="55" t="s">
        <v>0</v>
      </c>
      <c r="C70" s="55"/>
      <c r="D70" s="55"/>
      <c r="E70" s="55"/>
      <c r="F70" s="55"/>
      <c r="G70" s="55"/>
      <c r="H70" s="55"/>
      <c r="I70" s="56"/>
      <c r="J70" s="57"/>
    </row>
    <row r="71" spans="1:10" ht="15" customHeight="1" x14ac:dyDescent="0.2">
      <c r="A71" s="59"/>
      <c r="B71" s="81" t="s">
        <v>60</v>
      </c>
      <c r="C71" s="61"/>
      <c r="D71" s="61"/>
      <c r="E71" s="61"/>
      <c r="F71" s="61"/>
      <c r="G71" s="61"/>
      <c r="H71" s="61"/>
      <c r="I71" s="61"/>
      <c r="J71" s="60"/>
    </row>
    <row r="72" spans="1:10" ht="15" customHeight="1" x14ac:dyDescent="0.2">
      <c r="A72" s="63"/>
      <c r="B72" s="418" t="s">
        <v>61</v>
      </c>
      <c r="C72" s="421"/>
      <c r="D72" s="421"/>
      <c r="E72" s="421"/>
      <c r="F72" s="421"/>
      <c r="G72" s="421"/>
      <c r="H72" s="419"/>
      <c r="I72" s="66"/>
      <c r="J72" s="65"/>
    </row>
    <row r="73" spans="1:10" ht="7.5" customHeight="1" x14ac:dyDescent="0.2">
      <c r="A73" s="63"/>
      <c r="B73" s="66"/>
      <c r="C73" s="66"/>
      <c r="D73" s="66"/>
      <c r="E73" s="66"/>
      <c r="F73" s="66"/>
      <c r="G73" s="66"/>
      <c r="H73" s="66"/>
      <c r="I73" s="66"/>
      <c r="J73" s="65"/>
    </row>
    <row r="74" spans="1:10" x14ac:dyDescent="0.2">
      <c r="A74" s="63"/>
      <c r="B74" s="66" t="s">
        <v>62</v>
      </c>
      <c r="C74" s="66"/>
      <c r="D74" s="66"/>
      <c r="E74" s="66"/>
      <c r="F74" s="66"/>
      <c r="G74" s="66"/>
      <c r="H74" s="66"/>
      <c r="I74" s="66"/>
      <c r="J74" s="65"/>
    </row>
    <row r="75" spans="1:10" ht="15" customHeight="1" x14ac:dyDescent="0.2">
      <c r="A75" s="63"/>
      <c r="B75" s="418"/>
      <c r="C75" s="421"/>
      <c r="D75" s="421"/>
      <c r="E75" s="421"/>
      <c r="F75" s="421"/>
      <c r="G75" s="421"/>
      <c r="H75" s="419"/>
      <c r="I75" s="66"/>
      <c r="J75" s="65"/>
    </row>
    <row r="76" spans="1:10" ht="7.5" customHeight="1" x14ac:dyDescent="0.2">
      <c r="A76" s="63"/>
      <c r="B76" s="66"/>
      <c r="C76" s="66"/>
      <c r="D76" s="66"/>
      <c r="E76" s="66"/>
      <c r="F76" s="66"/>
      <c r="G76" s="66"/>
      <c r="H76" s="66"/>
      <c r="I76" s="66"/>
      <c r="J76" s="65"/>
    </row>
    <row r="77" spans="1:10" x14ac:dyDescent="0.2">
      <c r="A77" s="63"/>
      <c r="B77" s="66" t="s">
        <v>63</v>
      </c>
      <c r="C77" s="66"/>
      <c r="D77" s="66"/>
      <c r="E77" s="66"/>
      <c r="F77" s="66"/>
      <c r="G77" s="66"/>
      <c r="H77" s="66"/>
      <c r="I77" s="66"/>
      <c r="J77" s="65"/>
    </row>
    <row r="78" spans="1:10" ht="15" customHeight="1" x14ac:dyDescent="0.2">
      <c r="A78" s="63"/>
      <c r="B78" s="418"/>
      <c r="C78" s="421"/>
      <c r="D78" s="421"/>
      <c r="E78" s="421"/>
      <c r="F78" s="421"/>
      <c r="G78" s="421"/>
      <c r="H78" s="419"/>
      <c r="I78" s="66"/>
      <c r="J78" s="65"/>
    </row>
    <row r="79" spans="1:10" ht="7.5" customHeight="1" x14ac:dyDescent="0.2">
      <c r="A79" s="63"/>
      <c r="B79" s="66"/>
      <c r="C79" s="66"/>
      <c r="D79" s="66"/>
      <c r="E79" s="66"/>
      <c r="F79" s="66"/>
      <c r="G79" s="66"/>
      <c r="H79" s="66"/>
      <c r="I79" s="66"/>
      <c r="J79" s="65"/>
    </row>
    <row r="80" spans="1:10" x14ac:dyDescent="0.2">
      <c r="A80" s="63"/>
      <c r="B80" s="66" t="s">
        <v>64</v>
      </c>
      <c r="C80" s="66"/>
      <c r="D80" s="66"/>
      <c r="E80" s="66"/>
      <c r="F80" s="66"/>
      <c r="G80" s="66"/>
      <c r="H80" s="66"/>
      <c r="I80" s="66"/>
      <c r="J80" s="65"/>
    </row>
    <row r="81" spans="1:10" ht="15" customHeight="1" x14ac:dyDescent="0.2">
      <c r="A81" s="63"/>
      <c r="B81" s="418"/>
      <c r="C81" s="421"/>
      <c r="D81" s="421"/>
      <c r="E81" s="421"/>
      <c r="F81" s="421"/>
      <c r="G81" s="421"/>
      <c r="H81" s="419"/>
      <c r="I81" s="66"/>
      <c r="J81" s="65"/>
    </row>
    <row r="82" spans="1:10" ht="7.5" customHeight="1" thickBot="1" x14ac:dyDescent="0.25">
      <c r="A82" s="67"/>
      <c r="B82" s="68"/>
      <c r="C82" s="68"/>
      <c r="D82" s="68"/>
      <c r="E82" s="68"/>
      <c r="F82" s="68"/>
      <c r="G82" s="68"/>
      <c r="H82" s="68"/>
      <c r="I82" s="68"/>
      <c r="J82" s="69"/>
    </row>
    <row r="83" spans="1:10" ht="15" customHeight="1" x14ac:dyDescent="0.2">
      <c r="A83" s="59"/>
      <c r="B83" s="81" t="s">
        <v>65</v>
      </c>
      <c r="C83" s="61"/>
      <c r="D83" s="61"/>
      <c r="E83" s="61"/>
      <c r="F83" s="61"/>
      <c r="G83" s="61"/>
      <c r="H83" s="61"/>
      <c r="I83" s="61"/>
      <c r="J83" s="60"/>
    </row>
    <row r="84" spans="1:10" ht="15" customHeight="1" x14ac:dyDescent="0.2">
      <c r="A84" s="63"/>
      <c r="B84" s="418" t="s">
        <v>66</v>
      </c>
      <c r="C84" s="421"/>
      <c r="D84" s="421"/>
      <c r="E84" s="421"/>
      <c r="F84" s="421"/>
      <c r="G84" s="421"/>
      <c r="H84" s="419"/>
      <c r="I84" s="66"/>
      <c r="J84" s="65"/>
    </row>
    <row r="85" spans="1:10" ht="7.5" customHeight="1" thickBo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9"/>
    </row>
    <row r="86" spans="1:10" ht="15" customHeight="1" x14ac:dyDescent="0.2">
      <c r="A86" s="59"/>
      <c r="B86" s="81" t="s">
        <v>67</v>
      </c>
      <c r="C86" s="61"/>
      <c r="D86" s="61"/>
      <c r="E86" s="61"/>
      <c r="F86" s="61"/>
      <c r="G86" s="61"/>
      <c r="H86" s="61"/>
      <c r="I86" s="61"/>
      <c r="J86" s="60"/>
    </row>
    <row r="87" spans="1:10" ht="15" customHeight="1" x14ac:dyDescent="0.2">
      <c r="A87" s="63"/>
      <c r="B87" s="418">
        <v>19.518999999999998</v>
      </c>
      <c r="C87" s="421"/>
      <c r="D87" s="419"/>
      <c r="E87" s="66"/>
      <c r="F87" s="66"/>
      <c r="G87" s="66"/>
      <c r="H87" s="66"/>
      <c r="I87" s="66"/>
      <c r="J87" s="65"/>
    </row>
    <row r="88" spans="1:10" x14ac:dyDescent="0.2">
      <c r="A88" s="63"/>
      <c r="B88" s="66" t="s">
        <v>68</v>
      </c>
      <c r="C88" s="66"/>
      <c r="D88" s="66"/>
      <c r="E88" s="66"/>
      <c r="F88" s="66"/>
      <c r="G88" s="66"/>
      <c r="H88" s="66"/>
      <c r="I88" s="66"/>
      <c r="J88" s="65"/>
    </row>
    <row r="89" spans="1:10" ht="30" customHeight="1" x14ac:dyDescent="0.2">
      <c r="A89" s="63"/>
      <c r="B89" s="418" t="s">
        <v>69</v>
      </c>
      <c r="C89" s="421"/>
      <c r="D89" s="421"/>
      <c r="E89" s="421"/>
      <c r="F89" s="421"/>
      <c r="G89" s="421"/>
      <c r="H89" s="419"/>
      <c r="I89" s="66"/>
      <c r="J89" s="65"/>
    </row>
    <row r="90" spans="1:10" ht="7.5" customHeight="1" thickBo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9"/>
    </row>
    <row r="91" spans="1:10" ht="15" customHeight="1" x14ac:dyDescent="0.2">
      <c r="A91" s="63"/>
      <c r="B91" s="82" t="s">
        <v>70</v>
      </c>
      <c r="C91" s="66"/>
      <c r="D91" s="66"/>
      <c r="E91" s="66"/>
      <c r="F91" s="66"/>
      <c r="G91" s="66"/>
      <c r="H91" s="66"/>
      <c r="I91" s="66"/>
      <c r="J91" s="65"/>
    </row>
    <row r="92" spans="1:10" ht="15" customHeight="1" x14ac:dyDescent="0.2">
      <c r="A92" s="63"/>
      <c r="B92" s="418" t="s">
        <v>71</v>
      </c>
      <c r="C92" s="421"/>
      <c r="D92" s="419"/>
      <c r="E92" s="66"/>
      <c r="F92" s="66"/>
      <c r="G92" s="66"/>
      <c r="H92" s="66"/>
      <c r="I92" s="66"/>
      <c r="J92" s="65"/>
    </row>
    <row r="93" spans="1:10" ht="11.25" customHeight="1" x14ac:dyDescent="0.2">
      <c r="A93" s="63"/>
      <c r="B93" s="66" t="s">
        <v>72</v>
      </c>
      <c r="C93" s="66"/>
      <c r="D93" s="66"/>
      <c r="E93" s="66"/>
      <c r="F93" s="66"/>
      <c r="G93" s="66"/>
      <c r="H93" s="66"/>
      <c r="I93" s="66"/>
      <c r="J93" s="65"/>
    </row>
    <row r="94" spans="1:10" ht="37.5" customHeight="1" x14ac:dyDescent="0.2">
      <c r="A94" s="63"/>
      <c r="B94" s="418"/>
      <c r="C94" s="421"/>
      <c r="D94" s="421"/>
      <c r="E94" s="421"/>
      <c r="F94" s="421"/>
      <c r="G94" s="421"/>
      <c r="H94" s="419"/>
      <c r="I94" s="66"/>
      <c r="J94" s="65"/>
    </row>
    <row r="95" spans="1:10" ht="7.5" customHeight="1" thickBo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9"/>
    </row>
    <row r="96" spans="1:10" ht="15" customHeight="1" x14ac:dyDescent="0.2">
      <c r="A96" s="59"/>
      <c r="B96" s="81" t="s">
        <v>73</v>
      </c>
      <c r="C96" s="61"/>
      <c r="D96" s="61"/>
      <c r="E96" s="61"/>
      <c r="F96" s="61"/>
      <c r="G96" s="61"/>
      <c r="H96" s="61"/>
      <c r="I96" s="61"/>
      <c r="J96" s="60"/>
    </row>
    <row r="97" spans="1:10" ht="15" customHeight="1" x14ac:dyDescent="0.2">
      <c r="A97" s="63"/>
      <c r="B97" s="418"/>
      <c r="C97" s="421"/>
      <c r="D97" s="419"/>
      <c r="E97" s="66"/>
      <c r="F97" s="66"/>
      <c r="G97" s="66"/>
      <c r="H97" s="66"/>
      <c r="I97" s="66"/>
      <c r="J97" s="65"/>
    </row>
    <row r="98" spans="1:10" x14ac:dyDescent="0.2">
      <c r="A98" s="63"/>
      <c r="B98" s="66" t="s">
        <v>51</v>
      </c>
      <c r="C98" s="66"/>
      <c r="D98" s="66"/>
      <c r="E98" s="66"/>
      <c r="F98" s="66"/>
      <c r="G98" s="66"/>
      <c r="H98" s="66"/>
      <c r="I98" s="66"/>
      <c r="J98" s="65"/>
    </row>
    <row r="99" spans="1:10" ht="37.5" customHeight="1" x14ac:dyDescent="0.2">
      <c r="A99" s="63"/>
      <c r="B99" s="418" t="s">
        <v>74</v>
      </c>
      <c r="C99" s="421"/>
      <c r="D99" s="421"/>
      <c r="E99" s="421"/>
      <c r="F99" s="421"/>
      <c r="G99" s="421"/>
      <c r="H99" s="419"/>
      <c r="I99" s="66"/>
      <c r="J99" s="65"/>
    </row>
    <row r="100" spans="1:10" ht="7.5" customHeight="1" thickBo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9"/>
    </row>
    <row r="101" spans="1:10" ht="15" customHeight="1" x14ac:dyDescent="0.2">
      <c r="A101" s="59"/>
      <c r="B101" s="81" t="s">
        <v>75</v>
      </c>
      <c r="C101" s="61"/>
      <c r="D101" s="61"/>
      <c r="E101" s="61"/>
      <c r="F101" s="61"/>
      <c r="G101" s="61"/>
      <c r="H101" s="61"/>
      <c r="I101" s="61"/>
      <c r="J101" s="60"/>
    </row>
    <row r="102" spans="1:10" ht="37.5" customHeight="1" x14ac:dyDescent="0.2">
      <c r="A102" s="63"/>
      <c r="B102" s="418"/>
      <c r="C102" s="421"/>
      <c r="D102" s="421"/>
      <c r="E102" s="421"/>
      <c r="F102" s="421"/>
      <c r="G102" s="421"/>
      <c r="H102" s="419"/>
      <c r="I102" s="66"/>
      <c r="J102" s="65"/>
    </row>
    <row r="103" spans="1:10" ht="7.5" customHeight="1" thickBo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9"/>
    </row>
    <row r="104" spans="1:10" ht="15" customHeight="1" x14ac:dyDescent="0.2">
      <c r="A104" s="59"/>
      <c r="B104" s="81" t="s">
        <v>76</v>
      </c>
      <c r="C104" s="61"/>
      <c r="D104" s="61"/>
      <c r="E104" s="61"/>
      <c r="F104" s="61"/>
      <c r="G104" s="61"/>
      <c r="H104" s="61"/>
      <c r="I104" s="61"/>
      <c r="J104" s="60"/>
    </row>
    <row r="105" spans="1:10" ht="37.5" customHeight="1" x14ac:dyDescent="0.2">
      <c r="A105" s="63"/>
      <c r="B105" s="418" t="s">
        <v>77</v>
      </c>
      <c r="C105" s="421"/>
      <c r="D105" s="421"/>
      <c r="E105" s="421"/>
      <c r="F105" s="421"/>
      <c r="G105" s="421"/>
      <c r="H105" s="419"/>
      <c r="I105" s="66"/>
      <c r="J105" s="65"/>
    </row>
    <row r="106" spans="1:10" ht="7.5" customHeight="1" thickBo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9"/>
    </row>
    <row r="107" spans="1:10" ht="15" customHeight="1" x14ac:dyDescent="0.2">
      <c r="A107" s="59"/>
      <c r="B107" s="61" t="s">
        <v>78</v>
      </c>
      <c r="C107" s="61"/>
      <c r="D107" s="61"/>
      <c r="E107" s="61"/>
      <c r="F107" s="61"/>
      <c r="G107" s="61"/>
      <c r="H107" s="61"/>
      <c r="I107" s="61"/>
      <c r="J107" s="60"/>
    </row>
    <row r="108" spans="1:10" ht="7.5" customHeight="1" thickBot="1" x14ac:dyDescent="0.25">
      <c r="A108" s="67"/>
      <c r="B108" s="68"/>
      <c r="C108" s="68"/>
      <c r="D108" s="68"/>
      <c r="E108" s="68"/>
      <c r="F108" s="68"/>
      <c r="G108" s="68"/>
      <c r="H108" s="68"/>
      <c r="I108" s="68"/>
      <c r="J108" s="69"/>
    </row>
    <row r="111" spans="1:10" ht="10.8" thickBot="1" x14ac:dyDescent="0.25"/>
    <row r="112" spans="1:10" s="58" customFormat="1" ht="22.5" customHeight="1" thickBot="1" x14ac:dyDescent="0.3">
      <c r="A112" s="54"/>
      <c r="B112" s="55" t="s">
        <v>0</v>
      </c>
      <c r="C112" s="55"/>
      <c r="D112" s="55"/>
      <c r="E112" s="55"/>
      <c r="F112" s="55"/>
      <c r="G112" s="55"/>
      <c r="H112" s="55"/>
      <c r="I112" s="56"/>
      <c r="J112" s="57"/>
    </row>
    <row r="113" spans="1:10" s="85" customFormat="1" ht="11.25" customHeight="1" x14ac:dyDescent="0.2">
      <c r="A113" s="83"/>
      <c r="B113" s="81" t="s">
        <v>79</v>
      </c>
      <c r="C113" s="81"/>
      <c r="D113" s="81"/>
      <c r="E113" s="81"/>
      <c r="F113" s="81"/>
      <c r="G113" s="81"/>
      <c r="H113" s="81"/>
      <c r="I113" s="81"/>
      <c r="J113" s="84"/>
    </row>
    <row r="114" spans="1:10" x14ac:dyDescent="0.2">
      <c r="A114" s="63"/>
      <c r="B114" s="66" t="s">
        <v>80</v>
      </c>
      <c r="C114" s="418" t="s">
        <v>81</v>
      </c>
      <c r="D114" s="419"/>
      <c r="E114" s="66"/>
      <c r="F114" s="66" t="s">
        <v>82</v>
      </c>
      <c r="G114" s="66"/>
      <c r="H114" s="430">
        <v>0</v>
      </c>
      <c r="I114" s="431"/>
      <c r="J114" s="65"/>
    </row>
    <row r="115" spans="1:10" ht="7.5" customHeight="1" thickBot="1" x14ac:dyDescent="0.25">
      <c r="A115" s="67"/>
      <c r="B115" s="68"/>
      <c r="C115" s="68"/>
      <c r="D115" s="68"/>
      <c r="E115" s="68"/>
      <c r="F115" s="68"/>
      <c r="G115" s="68"/>
      <c r="H115" s="68"/>
      <c r="I115" s="68"/>
      <c r="J115" s="69"/>
    </row>
    <row r="116" spans="1:10" ht="11.25" customHeight="1" x14ac:dyDescent="0.2">
      <c r="A116" s="59"/>
      <c r="B116" s="81" t="s">
        <v>83</v>
      </c>
      <c r="C116" s="61"/>
      <c r="D116" s="61"/>
      <c r="E116" s="61"/>
      <c r="F116" s="61"/>
      <c r="G116" s="61"/>
      <c r="H116" s="61"/>
      <c r="I116" s="61"/>
      <c r="J116" s="60"/>
    </row>
    <row r="117" spans="1:10" ht="7.5" customHeight="1" thickBot="1" x14ac:dyDescent="0.25">
      <c r="A117" s="67"/>
      <c r="B117" s="68"/>
      <c r="C117" s="68"/>
      <c r="D117" s="68"/>
      <c r="E117" s="68"/>
      <c r="F117" s="68"/>
      <c r="G117" s="68"/>
      <c r="H117" s="68"/>
      <c r="I117" s="68"/>
      <c r="J117" s="69"/>
    </row>
    <row r="118" spans="1:10" ht="11.25" customHeight="1" x14ac:dyDescent="0.2">
      <c r="A118" s="59"/>
      <c r="B118" s="81" t="s">
        <v>84</v>
      </c>
      <c r="C118" s="61"/>
      <c r="D118" s="61"/>
      <c r="E118" s="61"/>
      <c r="F118" s="61"/>
      <c r="G118" s="61"/>
      <c r="H118" s="61"/>
      <c r="I118" s="61"/>
      <c r="J118" s="60"/>
    </row>
    <row r="119" spans="1:10" ht="12" customHeight="1" x14ac:dyDescent="0.2">
      <c r="A119" s="63"/>
      <c r="B119" s="66" t="s">
        <v>85</v>
      </c>
      <c r="C119" s="432">
        <v>42277</v>
      </c>
      <c r="D119" s="419"/>
      <c r="E119" s="66"/>
      <c r="F119" s="66" t="s">
        <v>86</v>
      </c>
      <c r="G119" s="432">
        <v>43372</v>
      </c>
      <c r="H119" s="419"/>
      <c r="I119" s="66"/>
      <c r="J119" s="65"/>
    </row>
    <row r="120" spans="1:10" ht="7.5" customHeight="1" thickBo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9"/>
    </row>
    <row r="121" spans="1:10" ht="11.25" customHeight="1" x14ac:dyDescent="0.2">
      <c r="A121" s="59"/>
      <c r="B121" s="81" t="s">
        <v>87</v>
      </c>
      <c r="C121" s="61"/>
      <c r="D121" s="61"/>
      <c r="E121" s="61"/>
      <c r="F121" s="61"/>
      <c r="G121" s="61"/>
      <c r="H121" s="61"/>
      <c r="I121" s="61"/>
      <c r="J121" s="60"/>
    </row>
    <row r="122" spans="1:10" ht="7.5" customHeight="1" thickBot="1" x14ac:dyDescent="0.25">
      <c r="A122" s="67"/>
      <c r="B122" s="68"/>
      <c r="C122" s="68"/>
      <c r="D122" s="68"/>
      <c r="E122" s="68"/>
      <c r="F122" s="68"/>
      <c r="G122" s="68"/>
      <c r="H122" s="68"/>
      <c r="I122" s="68"/>
      <c r="J122" s="69"/>
    </row>
    <row r="123" spans="1:10" ht="3.75" customHeight="1" x14ac:dyDescent="0.2">
      <c r="A123" s="59"/>
      <c r="B123" s="61"/>
      <c r="C123" s="61"/>
      <c r="D123" s="61"/>
      <c r="E123" s="61"/>
      <c r="F123" s="61"/>
      <c r="G123" s="61"/>
      <c r="H123" s="61"/>
      <c r="I123" s="61"/>
      <c r="J123" s="60"/>
    </row>
    <row r="124" spans="1:10" ht="11.25" customHeight="1" x14ac:dyDescent="0.2">
      <c r="A124" s="63"/>
      <c r="B124" s="66" t="s">
        <v>88</v>
      </c>
      <c r="C124" s="423">
        <f>SF424A!F16</f>
        <v>0</v>
      </c>
      <c r="D124" s="424"/>
      <c r="E124" s="424"/>
      <c r="F124" s="425"/>
      <c r="G124" s="66"/>
      <c r="H124" s="66"/>
      <c r="I124" s="66"/>
      <c r="J124" s="65"/>
    </row>
    <row r="125" spans="1:10" ht="3.75" customHeight="1" x14ac:dyDescent="0.2">
      <c r="A125" s="63"/>
      <c r="B125" s="66"/>
      <c r="C125" s="66"/>
      <c r="D125" s="66"/>
      <c r="E125" s="66"/>
      <c r="F125" s="66"/>
      <c r="G125" s="66"/>
      <c r="H125" s="66"/>
      <c r="I125" s="66"/>
      <c r="J125" s="65"/>
    </row>
    <row r="126" spans="1:10" ht="12" customHeight="1" x14ac:dyDescent="0.2">
      <c r="A126" s="63"/>
      <c r="B126" s="66" t="s">
        <v>89</v>
      </c>
      <c r="C126" s="423">
        <f>SF424A!G16</f>
        <v>0</v>
      </c>
      <c r="D126" s="424"/>
      <c r="E126" s="424"/>
      <c r="F126" s="425"/>
      <c r="G126" s="66"/>
      <c r="H126" s="66"/>
      <c r="I126" s="66"/>
      <c r="J126" s="65"/>
    </row>
    <row r="127" spans="1:10" ht="3.75" customHeight="1" x14ac:dyDescent="0.2">
      <c r="A127" s="63"/>
      <c r="B127" s="66"/>
      <c r="C127" s="66"/>
      <c r="D127" s="66"/>
      <c r="E127" s="66"/>
      <c r="F127" s="66"/>
      <c r="G127" s="66"/>
      <c r="H127" s="66"/>
      <c r="I127" s="66"/>
      <c r="J127" s="65"/>
    </row>
    <row r="128" spans="1:10" ht="12" customHeight="1" x14ac:dyDescent="0.2">
      <c r="A128" s="63"/>
      <c r="B128" s="66" t="s">
        <v>90</v>
      </c>
      <c r="C128" s="426">
        <v>0</v>
      </c>
      <c r="D128" s="427"/>
      <c r="E128" s="427"/>
      <c r="F128" s="428"/>
      <c r="G128" s="66"/>
      <c r="H128" s="66"/>
      <c r="I128" s="66"/>
      <c r="J128" s="65"/>
    </row>
    <row r="129" spans="1:10" ht="3.75" customHeight="1" x14ac:dyDescent="0.2">
      <c r="A129" s="63"/>
      <c r="B129" s="66"/>
      <c r="C129" s="426"/>
      <c r="D129" s="427"/>
      <c r="E129" s="427"/>
      <c r="F129" s="428"/>
      <c r="G129" s="66"/>
      <c r="H129" s="66"/>
      <c r="I129" s="66"/>
      <c r="J129" s="65"/>
    </row>
    <row r="130" spans="1:10" ht="12" customHeight="1" x14ac:dyDescent="0.2">
      <c r="A130" s="63"/>
      <c r="B130" s="66" t="s">
        <v>91</v>
      </c>
      <c r="C130" s="426">
        <v>0</v>
      </c>
      <c r="D130" s="427"/>
      <c r="E130" s="427"/>
      <c r="F130" s="428"/>
      <c r="G130" s="66"/>
      <c r="H130" s="66"/>
      <c r="I130" s="66"/>
      <c r="J130" s="65"/>
    </row>
    <row r="131" spans="1:10" ht="3.75" customHeight="1" x14ac:dyDescent="0.2">
      <c r="A131" s="63"/>
      <c r="B131" s="66"/>
      <c r="C131" s="426"/>
      <c r="D131" s="427"/>
      <c r="E131" s="427"/>
      <c r="F131" s="428"/>
      <c r="G131" s="66"/>
      <c r="H131" s="66"/>
      <c r="I131" s="66"/>
      <c r="J131" s="65"/>
    </row>
    <row r="132" spans="1:10" ht="12" customHeight="1" x14ac:dyDescent="0.2">
      <c r="A132" s="63"/>
      <c r="B132" s="66" t="s">
        <v>92</v>
      </c>
      <c r="C132" s="426">
        <v>0</v>
      </c>
      <c r="D132" s="427"/>
      <c r="E132" s="427"/>
      <c r="F132" s="428"/>
      <c r="G132" s="66"/>
      <c r="H132" s="66"/>
      <c r="I132" s="66"/>
      <c r="J132" s="65"/>
    </row>
    <row r="133" spans="1:10" ht="3.75" customHeight="1" x14ac:dyDescent="0.2">
      <c r="A133" s="63"/>
      <c r="B133" s="66"/>
      <c r="C133" s="426"/>
      <c r="D133" s="427"/>
      <c r="E133" s="427"/>
      <c r="F133" s="428"/>
      <c r="G133" s="66"/>
      <c r="H133" s="66"/>
      <c r="I133" s="66"/>
      <c r="J133" s="65"/>
    </row>
    <row r="134" spans="1:10" ht="12" customHeight="1" x14ac:dyDescent="0.2">
      <c r="A134" s="63"/>
      <c r="B134" s="66" t="s">
        <v>93</v>
      </c>
      <c r="C134" s="426">
        <v>0</v>
      </c>
      <c r="D134" s="427"/>
      <c r="E134" s="427"/>
      <c r="F134" s="428"/>
      <c r="G134" s="66"/>
      <c r="H134" s="66"/>
      <c r="I134" s="66"/>
      <c r="J134" s="65"/>
    </row>
    <row r="135" spans="1:10" ht="3.75" customHeight="1" x14ac:dyDescent="0.2">
      <c r="A135" s="63"/>
      <c r="B135" s="66"/>
      <c r="C135" s="66"/>
      <c r="D135" s="66"/>
      <c r="E135" s="66"/>
      <c r="F135" s="66"/>
      <c r="G135" s="66"/>
      <c r="H135" s="66"/>
      <c r="I135" s="66"/>
      <c r="J135" s="65"/>
    </row>
    <row r="136" spans="1:10" ht="12" customHeight="1" x14ac:dyDescent="0.2">
      <c r="A136" s="63"/>
      <c r="B136" s="66" t="s">
        <v>94</v>
      </c>
      <c r="C136" s="423">
        <f>C124+C126+C128+C132</f>
        <v>0</v>
      </c>
      <c r="D136" s="424"/>
      <c r="E136" s="424"/>
      <c r="F136" s="425"/>
      <c r="G136" s="66"/>
      <c r="H136" s="66"/>
      <c r="I136" s="66"/>
      <c r="J136" s="65"/>
    </row>
    <row r="137" spans="1:10" ht="7.5" customHeight="1" thickBot="1" x14ac:dyDescent="0.25">
      <c r="A137" s="67"/>
      <c r="B137" s="68"/>
      <c r="C137" s="68"/>
      <c r="D137" s="68"/>
      <c r="E137" s="68"/>
      <c r="F137" s="68"/>
      <c r="G137" s="68"/>
      <c r="H137" s="68"/>
      <c r="I137" s="68"/>
      <c r="J137" s="69"/>
    </row>
    <row r="138" spans="1:10" ht="15" customHeight="1" x14ac:dyDescent="0.2">
      <c r="A138" s="59"/>
      <c r="B138" s="81" t="s">
        <v>95</v>
      </c>
      <c r="C138" s="61"/>
      <c r="D138" s="61"/>
      <c r="E138" s="61"/>
      <c r="F138" s="61"/>
      <c r="G138" s="61"/>
      <c r="H138" s="61"/>
      <c r="I138" s="61"/>
      <c r="J138" s="60"/>
    </row>
    <row r="139" spans="1:10" s="88" customFormat="1" ht="18" customHeight="1" x14ac:dyDescent="0.25">
      <c r="A139" s="86"/>
      <c r="B139" s="64" t="s">
        <v>96</v>
      </c>
      <c r="C139" s="64"/>
      <c r="D139" s="64"/>
      <c r="E139" s="64"/>
      <c r="F139" s="64"/>
      <c r="G139" s="64"/>
      <c r="H139" s="64"/>
      <c r="I139" s="64"/>
      <c r="J139" s="87"/>
    </row>
    <row r="140" spans="1:10" s="88" customFormat="1" ht="18" customHeight="1" x14ac:dyDescent="0.25">
      <c r="A140" s="86"/>
      <c r="B140" s="64" t="s">
        <v>97</v>
      </c>
      <c r="C140" s="64"/>
      <c r="D140" s="64"/>
      <c r="E140" s="64"/>
      <c r="F140" s="64"/>
      <c r="G140" s="64"/>
      <c r="H140" s="64"/>
      <c r="I140" s="64"/>
      <c r="J140" s="87"/>
    </row>
    <row r="141" spans="1:10" s="88" customFormat="1" ht="18" customHeight="1" x14ac:dyDescent="0.25">
      <c r="A141" s="86"/>
      <c r="B141" s="64" t="s">
        <v>98</v>
      </c>
      <c r="C141" s="64"/>
      <c r="D141" s="64"/>
      <c r="E141" s="64"/>
      <c r="F141" s="64"/>
      <c r="G141" s="64"/>
      <c r="H141" s="64"/>
      <c r="I141" s="64"/>
      <c r="J141" s="87"/>
    </row>
    <row r="142" spans="1:10" ht="7.5" customHeight="1" thickBot="1" x14ac:dyDescent="0.25">
      <c r="A142" s="67"/>
      <c r="B142" s="68"/>
      <c r="C142" s="68"/>
      <c r="D142" s="68"/>
      <c r="E142" s="68"/>
      <c r="F142" s="68"/>
      <c r="G142" s="68"/>
      <c r="H142" s="68"/>
      <c r="I142" s="68"/>
      <c r="J142" s="69"/>
    </row>
    <row r="143" spans="1:10" ht="15" customHeight="1" x14ac:dyDescent="0.2">
      <c r="A143" s="59"/>
      <c r="B143" s="81" t="s">
        <v>99</v>
      </c>
      <c r="C143" s="61"/>
      <c r="D143" s="61"/>
      <c r="E143" s="61"/>
      <c r="F143" s="61"/>
      <c r="G143" s="61"/>
      <c r="H143" s="61"/>
      <c r="I143" s="61"/>
      <c r="J143" s="60"/>
    </row>
    <row r="144" spans="1:10" s="88" customFormat="1" ht="18" customHeight="1" x14ac:dyDescent="0.25">
      <c r="A144" s="86"/>
      <c r="B144" s="64" t="s">
        <v>100</v>
      </c>
      <c r="C144" s="64" t="s">
        <v>101</v>
      </c>
      <c r="D144" s="64"/>
      <c r="E144" s="64"/>
      <c r="F144" s="64"/>
      <c r="G144" s="64"/>
      <c r="H144" s="64"/>
      <c r="I144" s="64"/>
      <c r="J144" s="87"/>
    </row>
    <row r="145" spans="1:10" ht="7.5" customHeight="1" thickBot="1" x14ac:dyDescent="0.25">
      <c r="A145" s="67"/>
      <c r="B145" s="68"/>
      <c r="C145" s="68"/>
      <c r="D145" s="68"/>
      <c r="E145" s="68"/>
      <c r="F145" s="68"/>
      <c r="G145" s="68"/>
      <c r="H145" s="68"/>
      <c r="I145" s="68"/>
      <c r="J145" s="69"/>
    </row>
    <row r="146" spans="1:10" ht="48.75" customHeight="1" x14ac:dyDescent="0.2">
      <c r="A146" s="59"/>
      <c r="B146" s="429" t="s">
        <v>102</v>
      </c>
      <c r="C146" s="429"/>
      <c r="D146" s="429"/>
      <c r="E146" s="429"/>
      <c r="F146" s="429"/>
      <c r="G146" s="429"/>
      <c r="H146" s="429"/>
      <c r="I146" s="429"/>
      <c r="J146" s="60"/>
    </row>
    <row r="147" spans="1:10" ht="3.75" customHeight="1" x14ac:dyDescent="0.2">
      <c r="A147" s="63"/>
      <c r="B147" s="66"/>
      <c r="C147" s="66"/>
      <c r="D147" s="66"/>
      <c r="E147" s="66"/>
      <c r="F147" s="66"/>
      <c r="G147" s="66"/>
      <c r="H147" s="66"/>
      <c r="I147" s="66"/>
      <c r="J147" s="65"/>
    </row>
    <row r="148" spans="1:10" s="88" customFormat="1" ht="18" customHeight="1" x14ac:dyDescent="0.25">
      <c r="A148" s="86"/>
      <c r="B148" s="89" t="s">
        <v>103</v>
      </c>
      <c r="C148" s="64"/>
      <c r="D148" s="64"/>
      <c r="E148" s="64"/>
      <c r="F148" s="64"/>
      <c r="G148" s="64"/>
      <c r="H148" s="64"/>
      <c r="I148" s="64"/>
      <c r="J148" s="87"/>
    </row>
    <row r="149" spans="1:10" ht="3.75" customHeight="1" x14ac:dyDescent="0.2">
      <c r="A149" s="63"/>
      <c r="B149" s="66"/>
      <c r="C149" s="66"/>
      <c r="D149" s="66"/>
      <c r="E149" s="66"/>
      <c r="F149" s="66"/>
      <c r="G149" s="66"/>
      <c r="H149" s="66"/>
      <c r="I149" s="66"/>
      <c r="J149" s="65"/>
    </row>
    <row r="150" spans="1:10" ht="22.5" customHeight="1" x14ac:dyDescent="0.2">
      <c r="A150" s="63"/>
      <c r="B150" s="422" t="s">
        <v>104</v>
      </c>
      <c r="C150" s="422"/>
      <c r="D150" s="422"/>
      <c r="E150" s="422"/>
      <c r="F150" s="422"/>
      <c r="G150" s="422"/>
      <c r="H150" s="422"/>
      <c r="I150" s="422"/>
      <c r="J150" s="65"/>
    </row>
    <row r="151" spans="1:10" ht="7.5" customHeight="1" thickBot="1" x14ac:dyDescent="0.25">
      <c r="A151" s="67"/>
      <c r="B151" s="68"/>
      <c r="C151" s="68"/>
      <c r="D151" s="68"/>
      <c r="E151" s="68"/>
      <c r="F151" s="68"/>
      <c r="G151" s="68"/>
      <c r="H151" s="68"/>
      <c r="I151" s="68"/>
      <c r="J151" s="69"/>
    </row>
    <row r="152" spans="1:10" ht="15" customHeight="1" x14ac:dyDescent="0.2">
      <c r="A152" s="59"/>
      <c r="B152" s="81" t="s">
        <v>105</v>
      </c>
      <c r="C152" s="61"/>
      <c r="D152" s="61"/>
      <c r="E152" s="61"/>
      <c r="F152" s="61"/>
      <c r="G152" s="61"/>
      <c r="H152" s="61"/>
      <c r="I152" s="61"/>
      <c r="J152" s="60"/>
    </row>
    <row r="153" spans="1:10" ht="7.5" customHeight="1" thickBot="1" x14ac:dyDescent="0.25">
      <c r="A153" s="67"/>
      <c r="B153" s="68"/>
      <c r="C153" s="68"/>
      <c r="D153" s="68"/>
      <c r="E153" s="68"/>
      <c r="F153" s="68"/>
      <c r="G153" s="68"/>
      <c r="H153" s="68"/>
      <c r="I153" s="68"/>
      <c r="J153" s="69"/>
    </row>
    <row r="154" spans="1:10" ht="7.5" customHeight="1" x14ac:dyDescent="0.2">
      <c r="A154" s="59"/>
      <c r="B154" s="61"/>
      <c r="C154" s="61"/>
      <c r="D154" s="61"/>
      <c r="E154" s="61"/>
      <c r="F154" s="61"/>
      <c r="G154" s="61"/>
      <c r="H154" s="61"/>
      <c r="I154" s="61"/>
      <c r="J154" s="60"/>
    </row>
    <row r="155" spans="1:10" ht="12" customHeight="1" x14ac:dyDescent="0.2">
      <c r="A155" s="63"/>
      <c r="B155" s="66" t="s">
        <v>43</v>
      </c>
      <c r="C155" s="418" t="s">
        <v>106</v>
      </c>
      <c r="D155" s="419"/>
      <c r="E155" s="66"/>
      <c r="F155" s="66" t="s">
        <v>107</v>
      </c>
      <c r="G155" s="418" t="s">
        <v>108</v>
      </c>
      <c r="H155" s="421"/>
      <c r="I155" s="419"/>
      <c r="J155" s="65"/>
    </row>
    <row r="156" spans="1:10" ht="3.75" customHeight="1" x14ac:dyDescent="0.2">
      <c r="A156" s="63"/>
      <c r="B156" s="66"/>
      <c r="C156" s="66"/>
      <c r="D156" s="66"/>
      <c r="E156" s="66"/>
      <c r="F156" s="66"/>
      <c r="G156" s="66"/>
      <c r="H156" s="66"/>
      <c r="I156" s="66"/>
      <c r="J156" s="65"/>
    </row>
    <row r="157" spans="1:10" ht="12" customHeight="1" x14ac:dyDescent="0.2">
      <c r="A157" s="63"/>
      <c r="B157" s="66" t="s">
        <v>47</v>
      </c>
      <c r="C157" s="418"/>
      <c r="D157" s="419"/>
      <c r="E157" s="66"/>
      <c r="F157" s="66"/>
      <c r="G157" s="66"/>
      <c r="H157" s="66"/>
      <c r="I157" s="66"/>
      <c r="J157" s="65"/>
    </row>
    <row r="158" spans="1:10" ht="3.75" customHeight="1" x14ac:dyDescent="0.2">
      <c r="A158" s="63"/>
      <c r="B158" s="66"/>
      <c r="C158" s="66"/>
      <c r="D158" s="66"/>
      <c r="E158" s="66"/>
      <c r="F158" s="66"/>
      <c r="G158" s="66"/>
      <c r="H158" s="66"/>
      <c r="I158" s="66"/>
      <c r="J158" s="65"/>
    </row>
    <row r="159" spans="1:10" ht="12" customHeight="1" x14ac:dyDescent="0.2">
      <c r="A159" s="63"/>
      <c r="B159" s="66" t="s">
        <v>109</v>
      </c>
      <c r="C159" s="418" t="s">
        <v>110</v>
      </c>
      <c r="D159" s="421"/>
      <c r="E159" s="421"/>
      <c r="F159" s="421"/>
      <c r="G159" s="421"/>
      <c r="H159" s="421"/>
      <c r="I159" s="419"/>
      <c r="J159" s="65"/>
    </row>
    <row r="160" spans="1:10" ht="3.75" customHeight="1" x14ac:dyDescent="0.2">
      <c r="A160" s="63"/>
      <c r="B160" s="66"/>
      <c r="C160" s="66"/>
      <c r="D160" s="66"/>
      <c r="E160" s="66"/>
      <c r="F160" s="66"/>
      <c r="G160" s="66"/>
      <c r="H160" s="66"/>
      <c r="I160" s="66"/>
      <c r="J160" s="65"/>
    </row>
    <row r="161" spans="1:10" ht="12" customHeight="1" x14ac:dyDescent="0.2">
      <c r="A161" s="63"/>
      <c r="B161" s="66" t="s">
        <v>50</v>
      </c>
      <c r="C161" s="418"/>
      <c r="D161" s="419"/>
      <c r="E161" s="66"/>
      <c r="F161" s="66"/>
      <c r="G161" s="66"/>
      <c r="H161" s="66"/>
      <c r="I161" s="66"/>
      <c r="J161" s="65"/>
    </row>
    <row r="162" spans="1:10" ht="7.5" customHeight="1" thickBot="1" x14ac:dyDescent="0.25">
      <c r="A162" s="67"/>
      <c r="B162" s="68"/>
      <c r="C162" s="68"/>
      <c r="D162" s="68"/>
      <c r="E162" s="68"/>
      <c r="F162" s="68"/>
      <c r="G162" s="68"/>
      <c r="H162" s="68"/>
      <c r="I162" s="68"/>
      <c r="J162" s="69"/>
    </row>
    <row r="163" spans="1:10" ht="7.5" customHeight="1" x14ac:dyDescent="0.2">
      <c r="A163" s="59"/>
      <c r="B163" s="61"/>
      <c r="C163" s="61"/>
      <c r="D163" s="61"/>
      <c r="E163" s="61"/>
      <c r="F163" s="61"/>
      <c r="G163" s="61"/>
      <c r="H163" s="61"/>
      <c r="I163" s="61"/>
      <c r="J163" s="60"/>
    </row>
    <row r="164" spans="1:10" ht="12" customHeight="1" x14ac:dyDescent="0.2">
      <c r="A164" s="63"/>
      <c r="B164" s="66" t="s">
        <v>72</v>
      </c>
      <c r="C164" s="418" t="s">
        <v>111</v>
      </c>
      <c r="D164" s="421"/>
      <c r="E164" s="421"/>
      <c r="F164" s="421"/>
      <c r="G164" s="421"/>
      <c r="H164" s="421"/>
      <c r="I164" s="419"/>
      <c r="J164" s="65"/>
    </row>
    <row r="165" spans="1:10" ht="7.5" customHeight="1" thickBot="1" x14ac:dyDescent="0.25">
      <c r="A165" s="67"/>
      <c r="B165" s="68"/>
      <c r="C165" s="68"/>
      <c r="D165" s="68"/>
      <c r="E165" s="68"/>
      <c r="F165" s="68"/>
      <c r="G165" s="68"/>
      <c r="H165" s="68"/>
      <c r="I165" s="68"/>
      <c r="J165" s="69"/>
    </row>
    <row r="166" spans="1:10" ht="7.5" customHeight="1" x14ac:dyDescent="0.2">
      <c r="A166" s="59"/>
      <c r="B166" s="61"/>
      <c r="C166" s="61"/>
      <c r="D166" s="61"/>
      <c r="E166" s="61"/>
      <c r="F166" s="61"/>
      <c r="G166" s="61"/>
      <c r="H166" s="61"/>
      <c r="I166" s="61"/>
      <c r="J166" s="60"/>
    </row>
    <row r="167" spans="1:10" ht="12" customHeight="1" x14ac:dyDescent="0.2">
      <c r="A167" s="63"/>
      <c r="B167" s="66" t="s">
        <v>55</v>
      </c>
      <c r="C167" s="416" t="s">
        <v>112</v>
      </c>
      <c r="D167" s="417"/>
      <c r="E167" s="66"/>
      <c r="F167" s="66"/>
      <c r="G167" s="66" t="s">
        <v>57</v>
      </c>
      <c r="H167" s="418"/>
      <c r="I167" s="419"/>
      <c r="J167" s="65"/>
    </row>
    <row r="168" spans="1:10" ht="7.5" customHeight="1" thickBot="1" x14ac:dyDescent="0.25">
      <c r="A168" s="67"/>
      <c r="B168" s="68"/>
      <c r="C168" s="68"/>
      <c r="D168" s="68"/>
      <c r="E168" s="68"/>
      <c r="F168" s="68"/>
      <c r="G168" s="68"/>
      <c r="H168" s="68"/>
      <c r="I168" s="68"/>
      <c r="J168" s="69"/>
    </row>
    <row r="169" spans="1:10" ht="7.5" customHeight="1" x14ac:dyDescent="0.2">
      <c r="A169" s="59"/>
      <c r="B169" s="61"/>
      <c r="C169" s="61"/>
      <c r="D169" s="61"/>
      <c r="E169" s="61"/>
      <c r="F169" s="61"/>
      <c r="G169" s="61"/>
      <c r="H169" s="61"/>
      <c r="I169" s="61"/>
      <c r="J169" s="60"/>
    </row>
    <row r="170" spans="1:10" ht="12" customHeight="1" x14ac:dyDescent="0.2">
      <c r="A170" s="63"/>
      <c r="B170" s="66" t="s">
        <v>58</v>
      </c>
      <c r="C170" s="420" t="s">
        <v>113</v>
      </c>
      <c r="D170" s="421"/>
      <c r="E170" s="421"/>
      <c r="F170" s="421"/>
      <c r="G170" s="421"/>
      <c r="H170" s="421"/>
      <c r="I170" s="419"/>
      <c r="J170" s="65"/>
    </row>
    <row r="171" spans="1:10" ht="7.5" customHeight="1" thickBot="1" x14ac:dyDescent="0.25">
      <c r="A171" s="67"/>
      <c r="B171" s="68"/>
      <c r="C171" s="68"/>
      <c r="D171" s="68"/>
      <c r="E171" s="68"/>
      <c r="F171" s="68"/>
      <c r="G171" s="68"/>
      <c r="H171" s="68"/>
      <c r="I171" s="68"/>
      <c r="J171" s="69"/>
    </row>
    <row r="172" spans="1:10" ht="7.5" customHeight="1" x14ac:dyDescent="0.2">
      <c r="A172" s="59"/>
      <c r="B172" s="61"/>
      <c r="C172" s="61"/>
      <c r="D172" s="61"/>
      <c r="E172" s="61"/>
      <c r="F172" s="61"/>
      <c r="G172" s="61"/>
      <c r="H172" s="61"/>
      <c r="I172" s="61"/>
      <c r="J172" s="60"/>
    </row>
    <row r="173" spans="1:10" ht="13.5" customHeight="1" x14ac:dyDescent="0.2">
      <c r="A173" s="63"/>
      <c r="B173" s="66" t="s">
        <v>114</v>
      </c>
      <c r="C173" s="66"/>
      <c r="D173" s="418"/>
      <c r="E173" s="421"/>
      <c r="F173" s="421"/>
      <c r="G173" s="419"/>
      <c r="H173" s="66" t="s">
        <v>115</v>
      </c>
      <c r="I173" s="90">
        <v>42128</v>
      </c>
      <c r="J173" s="65"/>
    </row>
    <row r="174" spans="1:10" ht="7.5" customHeight="1" thickBot="1" x14ac:dyDescent="0.25">
      <c r="A174" s="67"/>
      <c r="B174" s="68"/>
      <c r="C174" s="68"/>
      <c r="D174" s="68"/>
      <c r="E174" s="68"/>
      <c r="F174" s="68"/>
      <c r="G174" s="68"/>
      <c r="H174" s="68"/>
      <c r="I174" s="68"/>
      <c r="J174" s="69"/>
    </row>
  </sheetData>
  <mergeCells count="70">
    <mergeCell ref="C26:I26"/>
    <mergeCell ref="H2:I2"/>
    <mergeCell ref="H3:I3"/>
    <mergeCell ref="H4:I4"/>
    <mergeCell ref="H5:I5"/>
    <mergeCell ref="B8:D8"/>
    <mergeCell ref="F8:I8"/>
    <mergeCell ref="B11:D11"/>
    <mergeCell ref="F11:I11"/>
    <mergeCell ref="H15:I15"/>
    <mergeCell ref="C19:I19"/>
    <mergeCell ref="B22:C22"/>
    <mergeCell ref="C51:D51"/>
    <mergeCell ref="C28:I28"/>
    <mergeCell ref="C30:I30"/>
    <mergeCell ref="C32:I32"/>
    <mergeCell ref="C34:I34"/>
    <mergeCell ref="C36:I36"/>
    <mergeCell ref="C38:I38"/>
    <mergeCell ref="C40:I40"/>
    <mergeCell ref="B45:D45"/>
    <mergeCell ref="F45:I45"/>
    <mergeCell ref="C49:D49"/>
    <mergeCell ref="G49:I49"/>
    <mergeCell ref="C53:I53"/>
    <mergeCell ref="C55:D55"/>
    <mergeCell ref="C58:I58"/>
    <mergeCell ref="B61:I61"/>
    <mergeCell ref="C64:D64"/>
    <mergeCell ref="H64:I64"/>
    <mergeCell ref="B99:H99"/>
    <mergeCell ref="C67:I67"/>
    <mergeCell ref="B72:H72"/>
    <mergeCell ref="B75:H75"/>
    <mergeCell ref="B78:H78"/>
    <mergeCell ref="B81:H81"/>
    <mergeCell ref="B84:H84"/>
    <mergeCell ref="B87:D87"/>
    <mergeCell ref="B89:H89"/>
    <mergeCell ref="B92:D92"/>
    <mergeCell ref="B94:H94"/>
    <mergeCell ref="B97:D97"/>
    <mergeCell ref="B102:H102"/>
    <mergeCell ref="B105:H105"/>
    <mergeCell ref="C114:D114"/>
    <mergeCell ref="H114:I114"/>
    <mergeCell ref="C119:D119"/>
    <mergeCell ref="G119:H119"/>
    <mergeCell ref="B150:I150"/>
    <mergeCell ref="C124:F124"/>
    <mergeCell ref="C126:F126"/>
    <mergeCell ref="C128:F128"/>
    <mergeCell ref="C129:F129"/>
    <mergeCell ref="C130:F130"/>
    <mergeCell ref="C131:F131"/>
    <mergeCell ref="C132:F132"/>
    <mergeCell ref="C133:F133"/>
    <mergeCell ref="C134:F134"/>
    <mergeCell ref="C136:F136"/>
    <mergeCell ref="B146:I146"/>
    <mergeCell ref="C167:D167"/>
    <mergeCell ref="H167:I167"/>
    <mergeCell ref="C170:I170"/>
    <mergeCell ref="D173:G173"/>
    <mergeCell ref="C155:D155"/>
    <mergeCell ref="G155:I155"/>
    <mergeCell ref="C157:D157"/>
    <mergeCell ref="C159:I159"/>
    <mergeCell ref="C161:D161"/>
    <mergeCell ref="C164:I164"/>
  </mergeCells>
  <hyperlinks>
    <hyperlink ref="C67" r:id="rId1" xr:uid="{00000000-0004-0000-0000-000000000000}"/>
    <hyperlink ref="C170" r:id="rId2" xr:uid="{00000000-0004-0000-0000-000001000000}"/>
  </hyperlinks>
  <pageMargins left="0.7" right="0.7" top="0.75" bottom="0.75" header="0.3" footer="0.3"/>
  <pageSetup paperSize="9" orientation="portrait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0"/>
  <sheetViews>
    <sheetView topLeftCell="A32" workbookViewId="0">
      <selection activeCell="G41" sqref="G41"/>
    </sheetView>
  </sheetViews>
  <sheetFormatPr defaultColWidth="7" defaultRowHeight="13.2" x14ac:dyDescent="0.25"/>
  <cols>
    <col min="1" max="1" width="3" style="3" customWidth="1"/>
    <col min="2" max="2" width="32.88671875" style="3" customWidth="1"/>
    <col min="3" max="3" width="19" style="3" customWidth="1"/>
    <col min="4" max="4" width="16.33203125" style="3" customWidth="1"/>
    <col min="5" max="5" width="14.88671875" style="3" customWidth="1"/>
    <col min="6" max="6" width="14.6640625" style="3" customWidth="1"/>
    <col min="7" max="7" width="16.88671875" style="3" customWidth="1"/>
    <col min="8" max="8" width="17.44140625" style="3" customWidth="1"/>
    <col min="9" max="9" width="13.88671875" style="3" customWidth="1"/>
    <col min="10" max="10" width="7" style="3" customWidth="1"/>
    <col min="11" max="16384" width="7" style="3"/>
  </cols>
  <sheetData>
    <row r="1" spans="1:8" ht="17.399999999999999" x14ac:dyDescent="0.3">
      <c r="B1" s="4" t="s">
        <v>116</v>
      </c>
      <c r="C1" s="5"/>
      <c r="D1" s="5"/>
      <c r="E1" s="5"/>
      <c r="F1" s="5"/>
      <c r="G1" s="5"/>
      <c r="H1" s="5"/>
    </row>
    <row r="2" spans="1:8" x14ac:dyDescent="0.25">
      <c r="B2" s="5" t="s">
        <v>117</v>
      </c>
      <c r="C2" s="5"/>
      <c r="D2" s="5"/>
      <c r="E2" s="5"/>
      <c r="F2" s="5"/>
      <c r="G2" s="5"/>
      <c r="H2" s="5"/>
    </row>
    <row r="4" spans="1:8" ht="15.6" x14ac:dyDescent="0.3">
      <c r="B4" s="6" t="s">
        <v>118</v>
      </c>
      <c r="C4" s="5"/>
      <c r="D4" s="5"/>
      <c r="E4" s="5"/>
      <c r="F4" s="5"/>
      <c r="G4" s="5"/>
      <c r="H4" s="5"/>
    </row>
    <row r="6" spans="1:8" ht="19.95" customHeight="1" x14ac:dyDescent="0.25">
      <c r="A6" s="460" t="s">
        <v>119</v>
      </c>
      <c r="B6" s="461"/>
      <c r="C6" s="443"/>
      <c r="D6" s="443"/>
      <c r="E6" s="443"/>
      <c r="F6" s="443"/>
      <c r="G6" s="443"/>
      <c r="H6" s="444"/>
    </row>
    <row r="7" spans="1:8" x14ac:dyDescent="0.25">
      <c r="A7" s="445" t="s">
        <v>120</v>
      </c>
      <c r="B7" s="447"/>
      <c r="C7" s="246" t="s">
        <v>121</v>
      </c>
      <c r="D7" s="7" t="s">
        <v>122</v>
      </c>
      <c r="E7" s="8"/>
      <c r="F7" s="7" t="s">
        <v>123</v>
      </c>
      <c r="G7" s="9"/>
      <c r="H7" s="8"/>
    </row>
    <row r="8" spans="1:8" x14ac:dyDescent="0.25">
      <c r="A8" s="462" t="s">
        <v>124</v>
      </c>
      <c r="B8" s="463"/>
      <c r="C8" s="247" t="s">
        <v>125</v>
      </c>
      <c r="D8" s="10"/>
      <c r="E8" s="11"/>
      <c r="F8" s="10"/>
      <c r="G8" s="12"/>
      <c r="H8" s="11"/>
    </row>
    <row r="9" spans="1:8" x14ac:dyDescent="0.25">
      <c r="A9" s="462" t="s">
        <v>126</v>
      </c>
      <c r="B9" s="463"/>
      <c r="C9" s="247" t="s">
        <v>127</v>
      </c>
      <c r="D9" s="13" t="s">
        <v>128</v>
      </c>
      <c r="E9" s="13" t="s">
        <v>129</v>
      </c>
      <c r="F9" s="13" t="s">
        <v>128</v>
      </c>
      <c r="G9" s="13" t="s">
        <v>129</v>
      </c>
      <c r="H9" s="13" t="s">
        <v>130</v>
      </c>
    </row>
    <row r="10" spans="1:8" x14ac:dyDescent="0.25">
      <c r="A10" s="448" t="s">
        <v>131</v>
      </c>
      <c r="B10" s="450"/>
      <c r="C10" s="248" t="s">
        <v>132</v>
      </c>
      <c r="D10" s="14" t="s">
        <v>133</v>
      </c>
      <c r="E10" s="14" t="s">
        <v>134</v>
      </c>
      <c r="F10" s="14" t="s">
        <v>135</v>
      </c>
      <c r="G10" s="14" t="s">
        <v>136</v>
      </c>
      <c r="H10" s="14" t="s">
        <v>137</v>
      </c>
    </row>
    <row r="11" spans="1:8" ht="15" customHeight="1" x14ac:dyDescent="0.25">
      <c r="A11" s="15">
        <v>1</v>
      </c>
      <c r="B11" s="16" t="s">
        <v>138</v>
      </c>
      <c r="C11" s="53">
        <v>19.018999999999998</v>
      </c>
      <c r="D11" s="36"/>
      <c r="E11" s="36"/>
      <c r="F11" s="36">
        <f>'Budget Summary'!K17</f>
        <v>0</v>
      </c>
      <c r="G11" s="36">
        <f>'Budget Summary'!L17</f>
        <v>0</v>
      </c>
      <c r="H11" s="36">
        <f>F11+G11</f>
        <v>0</v>
      </c>
    </row>
    <row r="12" spans="1:8" ht="15" customHeight="1" x14ac:dyDescent="0.25">
      <c r="A12" s="15">
        <v>2</v>
      </c>
      <c r="B12" s="16"/>
      <c r="C12" s="36"/>
      <c r="D12" s="36"/>
      <c r="E12" s="36"/>
      <c r="F12" s="36"/>
      <c r="G12" s="36"/>
      <c r="H12" s="36">
        <f>F12+G12</f>
        <v>0</v>
      </c>
    </row>
    <row r="13" spans="1:8" ht="15" customHeight="1" x14ac:dyDescent="0.25">
      <c r="A13" s="10">
        <v>4</v>
      </c>
      <c r="B13" s="10"/>
      <c r="C13" s="36"/>
      <c r="D13" s="36"/>
      <c r="E13" s="36"/>
      <c r="F13" s="36"/>
      <c r="G13" s="36"/>
      <c r="H13" s="36">
        <f>F13+G13</f>
        <v>0</v>
      </c>
    </row>
    <row r="14" spans="1:8" ht="15" customHeight="1" x14ac:dyDescent="0.25">
      <c r="A14" s="10">
        <v>3</v>
      </c>
      <c r="B14" s="10"/>
      <c r="C14" s="36"/>
      <c r="D14" s="36"/>
      <c r="E14" s="36"/>
      <c r="F14" s="36"/>
      <c r="G14" s="36"/>
      <c r="H14" s="36">
        <f>F14+G14</f>
        <v>0</v>
      </c>
    </row>
    <row r="15" spans="1:8" ht="15" customHeight="1" x14ac:dyDescent="0.25">
      <c r="A15" s="10">
        <v>4</v>
      </c>
      <c r="B15" s="10"/>
      <c r="C15" s="36"/>
      <c r="D15" s="36"/>
      <c r="E15" s="36"/>
      <c r="F15" s="36"/>
      <c r="G15" s="36"/>
      <c r="H15" s="36">
        <f>F15+G15</f>
        <v>0</v>
      </c>
    </row>
    <row r="16" spans="1:8" ht="15" customHeight="1" x14ac:dyDescent="0.25">
      <c r="A16" s="10">
        <v>5</v>
      </c>
      <c r="B16" s="10" t="s">
        <v>139</v>
      </c>
      <c r="C16" s="36"/>
      <c r="D16" s="36">
        <f>SUM(D11:D14)</f>
        <v>0</v>
      </c>
      <c r="E16" s="36">
        <f>SUM(E11:E14)</f>
        <v>0</v>
      </c>
      <c r="F16" s="36">
        <f>SUM(F11:F15)</f>
        <v>0</v>
      </c>
      <c r="G16" s="36">
        <f>SUM(G11:G15)</f>
        <v>0</v>
      </c>
      <c r="H16" s="36">
        <f>SUM(H11:H15)</f>
        <v>0</v>
      </c>
    </row>
    <row r="17" spans="1:11" ht="19.95" customHeight="1" x14ac:dyDescent="0.25">
      <c r="A17" s="457" t="s">
        <v>140</v>
      </c>
      <c r="B17" s="458"/>
      <c r="C17" s="458"/>
      <c r="D17" s="458"/>
      <c r="E17" s="458"/>
      <c r="F17" s="458"/>
      <c r="G17" s="458"/>
      <c r="H17" s="459"/>
      <c r="I17" s="18"/>
    </row>
    <row r="18" spans="1:11" x14ac:dyDescent="0.25">
      <c r="A18" s="19"/>
      <c r="B18" s="19"/>
      <c r="C18" s="20" t="s">
        <v>141</v>
      </c>
      <c r="D18" s="21"/>
      <c r="E18" s="21"/>
      <c r="F18" s="22"/>
      <c r="G18" s="22"/>
      <c r="H18" s="23" t="s">
        <v>130</v>
      </c>
    </row>
    <row r="19" spans="1:11" x14ac:dyDescent="0.25">
      <c r="A19" s="24" t="s">
        <v>142</v>
      </c>
      <c r="B19" s="25" t="s">
        <v>143</v>
      </c>
      <c r="C19" s="23" t="s">
        <v>144</v>
      </c>
      <c r="D19" s="26" t="s">
        <v>145</v>
      </c>
      <c r="E19" s="26" t="s">
        <v>146</v>
      </c>
      <c r="F19" s="26" t="s">
        <v>147</v>
      </c>
      <c r="G19" s="26" t="s">
        <v>148</v>
      </c>
      <c r="H19" s="26" t="s">
        <v>149</v>
      </c>
    </row>
    <row r="20" spans="1:11" x14ac:dyDescent="0.25">
      <c r="A20" s="27" t="s">
        <v>150</v>
      </c>
      <c r="B20" s="27" t="s">
        <v>150</v>
      </c>
      <c r="C20" s="36">
        <f>'Budget Summary'!M4</f>
        <v>0</v>
      </c>
      <c r="D20" s="17"/>
      <c r="E20" s="17"/>
      <c r="F20" s="17"/>
      <c r="G20" s="17"/>
      <c r="H20" s="36">
        <f t="shared" ref="H20:H30" si="0">SUM(C20:G20)</f>
        <v>0</v>
      </c>
      <c r="K20" s="18"/>
    </row>
    <row r="21" spans="1:11" x14ac:dyDescent="0.25">
      <c r="A21" s="10" t="s">
        <v>151</v>
      </c>
      <c r="B21" s="10" t="s">
        <v>151</v>
      </c>
      <c r="C21" s="36">
        <f>'Budget Summary'!M5</f>
        <v>0</v>
      </c>
      <c r="D21" s="17"/>
      <c r="E21" s="17"/>
      <c r="F21" s="17"/>
      <c r="G21" s="17"/>
      <c r="H21" s="36">
        <f t="shared" si="0"/>
        <v>0</v>
      </c>
      <c r="K21" s="18"/>
    </row>
    <row r="22" spans="1:11" x14ac:dyDescent="0.25">
      <c r="A22" s="10" t="s">
        <v>152</v>
      </c>
      <c r="B22" s="10" t="s">
        <v>152</v>
      </c>
      <c r="C22" s="36">
        <f>'Budget Summary'!M6</f>
        <v>0</v>
      </c>
      <c r="D22" s="17"/>
      <c r="E22" s="17"/>
      <c r="F22" s="17"/>
      <c r="G22" s="17"/>
      <c r="H22" s="36">
        <f t="shared" si="0"/>
        <v>0</v>
      </c>
      <c r="K22" s="18"/>
    </row>
    <row r="23" spans="1:11" x14ac:dyDescent="0.25">
      <c r="A23" s="10" t="s">
        <v>153</v>
      </c>
      <c r="B23" s="10" t="s">
        <v>153</v>
      </c>
      <c r="C23" s="36">
        <v>0</v>
      </c>
      <c r="D23" s="17"/>
      <c r="E23" s="17"/>
      <c r="F23" s="17"/>
      <c r="G23" s="17"/>
      <c r="H23" s="36">
        <f t="shared" si="0"/>
        <v>0</v>
      </c>
      <c r="K23" s="18"/>
    </row>
    <row r="24" spans="1:11" x14ac:dyDescent="0.25">
      <c r="A24" s="10" t="s">
        <v>154</v>
      </c>
      <c r="B24" s="10" t="s">
        <v>154</v>
      </c>
      <c r="C24" s="36">
        <f>'Budget Summary'!M7</f>
        <v>0</v>
      </c>
      <c r="D24" s="17"/>
      <c r="E24" s="17"/>
      <c r="F24" s="17"/>
      <c r="G24" s="17"/>
      <c r="H24" s="36">
        <f t="shared" si="0"/>
        <v>0</v>
      </c>
      <c r="K24" s="18"/>
    </row>
    <row r="25" spans="1:11" x14ac:dyDescent="0.25">
      <c r="A25" s="10" t="s">
        <v>155</v>
      </c>
      <c r="B25" s="10" t="s">
        <v>155</v>
      </c>
      <c r="C25" s="36">
        <f>'Budget Summary'!M9</f>
        <v>0</v>
      </c>
      <c r="D25" s="17"/>
      <c r="E25" s="17"/>
      <c r="F25" s="17"/>
      <c r="G25" s="17"/>
      <c r="H25" s="36">
        <f t="shared" si="0"/>
        <v>0</v>
      </c>
      <c r="K25" s="18"/>
    </row>
    <row r="26" spans="1:11" x14ac:dyDescent="0.25">
      <c r="A26" s="10" t="s">
        <v>156</v>
      </c>
      <c r="B26" s="10" t="s">
        <v>156</v>
      </c>
      <c r="C26" s="36">
        <v>0</v>
      </c>
      <c r="D26" s="17"/>
      <c r="E26" s="17"/>
      <c r="F26" s="17"/>
      <c r="G26" s="17"/>
      <c r="H26" s="36">
        <f t="shared" si="0"/>
        <v>0</v>
      </c>
      <c r="K26" s="18"/>
    </row>
    <row r="27" spans="1:11" x14ac:dyDescent="0.25">
      <c r="A27" s="10" t="s">
        <v>157</v>
      </c>
      <c r="B27" s="10" t="s">
        <v>157</v>
      </c>
      <c r="C27" s="36">
        <f>'Budget Summary'!M11</f>
        <v>0</v>
      </c>
      <c r="D27" s="17"/>
      <c r="E27" s="17"/>
      <c r="F27" s="17"/>
      <c r="G27" s="17"/>
      <c r="H27" s="36">
        <f t="shared" si="0"/>
        <v>0</v>
      </c>
      <c r="K27" s="18"/>
    </row>
    <row r="28" spans="1:11" x14ac:dyDescent="0.25">
      <c r="A28" s="10" t="s">
        <v>158</v>
      </c>
      <c r="B28" s="10" t="s">
        <v>158</v>
      </c>
      <c r="C28" s="36">
        <f>SUM(C20:C27)</f>
        <v>0</v>
      </c>
      <c r="D28" s="17"/>
      <c r="E28" s="17"/>
      <c r="F28" s="17"/>
      <c r="G28" s="17"/>
      <c r="H28" s="36">
        <f t="shared" si="0"/>
        <v>0</v>
      </c>
      <c r="K28" s="18"/>
    </row>
    <row r="29" spans="1:11" x14ac:dyDescent="0.25">
      <c r="A29" s="10" t="s">
        <v>159</v>
      </c>
      <c r="B29" s="10" t="s">
        <v>159</v>
      </c>
      <c r="C29" s="36">
        <f>'Budget Summary'!M15</f>
        <v>0</v>
      </c>
      <c r="D29" s="17"/>
      <c r="E29" s="17"/>
      <c r="F29" s="17"/>
      <c r="G29" s="17"/>
      <c r="H29" s="36">
        <f t="shared" si="0"/>
        <v>0</v>
      </c>
      <c r="K29" s="18"/>
    </row>
    <row r="30" spans="1:11" x14ac:dyDescent="0.25">
      <c r="A30" s="10" t="s">
        <v>160</v>
      </c>
      <c r="B30" s="10" t="s">
        <v>160</v>
      </c>
      <c r="C30" s="36">
        <f>C28+C29</f>
        <v>0</v>
      </c>
      <c r="D30" s="36">
        <f>D28+D29</f>
        <v>0</v>
      </c>
      <c r="E30" s="36">
        <f>E28+E29</f>
        <v>0</v>
      </c>
      <c r="F30" s="36">
        <f>F28+F29</f>
        <v>0</v>
      </c>
      <c r="G30" s="36">
        <f>G28+G29</f>
        <v>0</v>
      </c>
      <c r="H30" s="36">
        <f t="shared" si="0"/>
        <v>0</v>
      </c>
      <c r="K30" s="18"/>
    </row>
    <row r="31" spans="1:11" x14ac:dyDescent="0.25">
      <c r="A31" s="27"/>
      <c r="B31" s="27"/>
      <c r="C31" s="28"/>
      <c r="D31" s="29"/>
      <c r="E31" s="29"/>
      <c r="F31" s="29"/>
      <c r="G31" s="29"/>
      <c r="H31" s="29"/>
    </row>
    <row r="32" spans="1:11" x14ac:dyDescent="0.25">
      <c r="A32" s="30" t="s">
        <v>161</v>
      </c>
      <c r="B32" s="27" t="s">
        <v>162</v>
      </c>
      <c r="C32" s="36">
        <v>0</v>
      </c>
      <c r="D32" s="36">
        <v>0</v>
      </c>
      <c r="E32" s="36">
        <v>0</v>
      </c>
      <c r="F32" s="36">
        <v>0</v>
      </c>
      <c r="G32" s="36"/>
      <c r="H32" s="36">
        <v>0</v>
      </c>
    </row>
    <row r="34" spans="1:9" x14ac:dyDescent="0.25">
      <c r="A34" s="451" t="s">
        <v>163</v>
      </c>
      <c r="B34" s="451"/>
      <c r="C34" s="31"/>
      <c r="D34" s="31" t="s">
        <v>164</v>
      </c>
      <c r="E34" s="31"/>
      <c r="F34" s="32"/>
      <c r="G34" s="32" t="s">
        <v>165</v>
      </c>
      <c r="H34" s="32"/>
    </row>
    <row r="35" spans="1:9" x14ac:dyDescent="0.25">
      <c r="A35" s="452"/>
      <c r="B35" s="452"/>
      <c r="C35" s="33"/>
      <c r="D35" s="33"/>
      <c r="E35" s="33"/>
      <c r="F35" s="5"/>
      <c r="G35" s="5"/>
      <c r="H35" s="5"/>
    </row>
    <row r="37" spans="1:9" ht="17.399999999999999" x14ac:dyDescent="0.3">
      <c r="A37" s="453" t="s">
        <v>166</v>
      </c>
      <c r="B37" s="453"/>
      <c r="C37" s="453"/>
      <c r="D37" s="453"/>
      <c r="E37" s="453"/>
      <c r="F37" s="453"/>
      <c r="G37" s="453"/>
      <c r="H37" s="453"/>
    </row>
    <row r="38" spans="1:9" ht="19.95" customHeight="1" x14ac:dyDescent="0.25">
      <c r="A38" s="442" t="s">
        <v>167</v>
      </c>
      <c r="B38" s="443"/>
      <c r="C38" s="443"/>
      <c r="D38" s="443"/>
      <c r="E38" s="443"/>
      <c r="F38" s="443"/>
      <c r="G38" s="443"/>
      <c r="H38" s="444"/>
    </row>
    <row r="39" spans="1:9" ht="15.9" customHeight="1" x14ac:dyDescent="0.25">
      <c r="A39" s="454" t="s">
        <v>168</v>
      </c>
      <c r="B39" s="455"/>
      <c r="C39" s="455"/>
      <c r="D39" s="456"/>
      <c r="E39" s="249" t="s">
        <v>169</v>
      </c>
      <c r="F39" s="250" t="s">
        <v>170</v>
      </c>
      <c r="G39" s="250" t="s">
        <v>171</v>
      </c>
      <c r="H39" s="251" t="s">
        <v>172</v>
      </c>
    </row>
    <row r="40" spans="1:9" ht="15.9" customHeight="1" x14ac:dyDescent="0.25">
      <c r="A40" s="27" t="s">
        <v>173</v>
      </c>
      <c r="B40" s="16" t="s">
        <v>138</v>
      </c>
      <c r="C40" s="34"/>
      <c r="D40" s="35"/>
      <c r="E40" s="36">
        <f>'Budget Summary'!L17</f>
        <v>0</v>
      </c>
      <c r="F40" s="36"/>
      <c r="G40" s="36"/>
      <c r="H40" s="36">
        <f>SUM(E40:G40)</f>
        <v>0</v>
      </c>
    </row>
    <row r="41" spans="1:9" ht="15.9" customHeight="1" x14ac:dyDescent="0.25">
      <c r="A41" s="10" t="s">
        <v>174</v>
      </c>
      <c r="B41" s="27"/>
      <c r="C41" s="12"/>
      <c r="D41" s="11"/>
      <c r="E41" s="36"/>
      <c r="F41" s="36"/>
      <c r="G41" s="36"/>
      <c r="H41" s="36">
        <f>SUM(E41:G41)</f>
        <v>0</v>
      </c>
    </row>
    <row r="42" spans="1:9" ht="15.9" customHeight="1" x14ac:dyDescent="0.25">
      <c r="A42" s="10" t="s">
        <v>175</v>
      </c>
      <c r="B42" s="27"/>
      <c r="C42" s="12"/>
      <c r="D42" s="11"/>
      <c r="E42" s="36"/>
      <c r="F42" s="36"/>
      <c r="G42" s="36"/>
      <c r="H42" s="36">
        <f>SUM(E42:G42)</f>
        <v>0</v>
      </c>
    </row>
    <row r="43" spans="1:9" ht="15.9" customHeight="1" x14ac:dyDescent="0.25">
      <c r="A43" s="10" t="s">
        <v>176</v>
      </c>
      <c r="B43" s="27"/>
      <c r="C43" s="12"/>
      <c r="D43" s="11"/>
      <c r="E43" s="36"/>
      <c r="F43" s="36"/>
      <c r="G43" s="36"/>
      <c r="H43" s="36">
        <f>SUM(E43:G43)</f>
        <v>0</v>
      </c>
    </row>
    <row r="44" spans="1:9" ht="15.9" customHeight="1" x14ac:dyDescent="0.25">
      <c r="A44" s="37" t="s">
        <v>177</v>
      </c>
      <c r="B44" s="10" t="s">
        <v>178</v>
      </c>
      <c r="C44" s="12"/>
      <c r="D44" s="11"/>
      <c r="E44" s="36">
        <f>SUM(E40:E43)</f>
        <v>0</v>
      </c>
      <c r="F44" s="36">
        <f>SUM(F40:F43)</f>
        <v>0</v>
      </c>
      <c r="G44" s="36">
        <f>SUM(G40:G43)</f>
        <v>0</v>
      </c>
      <c r="H44" s="36">
        <f>SUM(H40:H43)</f>
        <v>0</v>
      </c>
    </row>
    <row r="45" spans="1:9" ht="15.9" customHeight="1" x14ac:dyDescent="0.25">
      <c r="A45" s="442" t="s">
        <v>179</v>
      </c>
      <c r="B45" s="443"/>
      <c r="C45" s="443"/>
      <c r="D45" s="443"/>
      <c r="E45" s="443"/>
      <c r="F45" s="443"/>
      <c r="G45" s="443"/>
      <c r="H45" s="444"/>
    </row>
    <row r="46" spans="1:9" ht="15.9" customHeight="1" x14ac:dyDescent="0.25">
      <c r="A46" s="19"/>
      <c r="B46" s="19"/>
      <c r="C46" s="38"/>
      <c r="D46" s="39" t="s">
        <v>180</v>
      </c>
      <c r="E46" s="39" t="s">
        <v>181</v>
      </c>
      <c r="F46" s="39" t="s">
        <v>182</v>
      </c>
      <c r="G46" s="39" t="s">
        <v>183</v>
      </c>
      <c r="H46" s="39" t="s">
        <v>184</v>
      </c>
    </row>
    <row r="47" spans="1:9" ht="15.9" customHeight="1" x14ac:dyDescent="0.25">
      <c r="A47" s="37" t="s">
        <v>185</v>
      </c>
      <c r="B47" s="10" t="s">
        <v>128</v>
      </c>
      <c r="C47" s="12"/>
      <c r="D47" s="36">
        <f>'Budget Summary'!B17</f>
        <v>0</v>
      </c>
      <c r="E47" s="243">
        <f>(SUM('Budget Summary'!B4:B7,'Budget Summary'!B11)*20%+'Budget Summary'!B9*30%)*1.1788</f>
        <v>0</v>
      </c>
      <c r="F47" s="40">
        <f>(SUM('Budget Summary'!$B$4:$B$7,'Budget Summary'!$B$11)*25%+'Budget Summary'!$B$9*30%)*1.1788</f>
        <v>0</v>
      </c>
      <c r="G47" s="40">
        <f>(SUM('Budget Summary'!$B$4:$B$7,'Budget Summary'!$B$11)*25%+'Budget Summary'!$B$9*30%)*1.1788</f>
        <v>0</v>
      </c>
      <c r="H47" s="40">
        <f>(SUM('Budget Summary'!$B$4:$B$7,'Budget Summary'!$B$11)*30%+'Budget Summary'!$B$9*10%)*1.1788</f>
        <v>0</v>
      </c>
      <c r="I47" s="41"/>
    </row>
    <row r="48" spans="1:9" ht="15.9" customHeight="1" x14ac:dyDescent="0.25">
      <c r="A48" s="37" t="s">
        <v>186</v>
      </c>
      <c r="B48" s="10" t="s">
        <v>187</v>
      </c>
      <c r="C48" s="12"/>
      <c r="D48" s="36">
        <f>'Budget Summary'!C17</f>
        <v>0</v>
      </c>
      <c r="E48" s="243">
        <f>(SUM('Budget Summary'!C4:C7,'Budget Summary'!C11)*20%+'Budget Summary'!C9*30%)*1.1788</f>
        <v>0</v>
      </c>
      <c r="F48" s="40">
        <f>(SUM('Budget Summary'!$C$4:$C$7,'Budget Summary'!$C$11)*25%+'Budget Summary'!$C$9*30%)*1.1788</f>
        <v>0</v>
      </c>
      <c r="G48" s="40">
        <f>(SUM('Budget Summary'!$C$4:$C$7,'Budget Summary'!$C$11)*25%+'Budget Summary'!$C$9*30%)*1.1788</f>
        <v>0</v>
      </c>
      <c r="H48" s="40">
        <f>(SUM('Budget Summary'!$C$4:$C$7,'Budget Summary'!$C$11)*30%+'Budget Summary'!$C$9*10%)*1.1788</f>
        <v>0</v>
      </c>
    </row>
    <row r="49" spans="1:9" ht="15.9" customHeight="1" x14ac:dyDescent="0.25">
      <c r="A49" s="37" t="s">
        <v>188</v>
      </c>
      <c r="B49" s="10" t="s">
        <v>189</v>
      </c>
      <c r="C49" s="12"/>
      <c r="D49" s="36">
        <f>SUM(D47:D48)</f>
        <v>0</v>
      </c>
      <c r="E49" s="36">
        <f>SUM(E47:E48)</f>
        <v>0</v>
      </c>
      <c r="F49" s="36">
        <f>SUM(F47:F48)</f>
        <v>0</v>
      </c>
      <c r="G49" s="36">
        <f>SUM(G47:G48)</f>
        <v>0</v>
      </c>
      <c r="H49" s="36">
        <f>SUM(H47:H48)</f>
        <v>0</v>
      </c>
    </row>
    <row r="50" spans="1:9" x14ac:dyDescent="0.25">
      <c r="A50" s="442" t="s">
        <v>190</v>
      </c>
      <c r="B50" s="443"/>
      <c r="C50" s="443"/>
      <c r="D50" s="443"/>
      <c r="E50" s="443"/>
      <c r="F50" s="443"/>
      <c r="G50" s="443"/>
      <c r="H50" s="444"/>
    </row>
    <row r="51" spans="1:9" x14ac:dyDescent="0.25">
      <c r="A51" s="445" t="s">
        <v>168</v>
      </c>
      <c r="B51" s="446"/>
      <c r="C51" s="446"/>
      <c r="D51" s="447"/>
      <c r="E51" s="20" t="s">
        <v>191</v>
      </c>
      <c r="F51" s="21"/>
      <c r="G51" s="21"/>
      <c r="H51" s="22"/>
    </row>
    <row r="52" spans="1:9" x14ac:dyDescent="0.25">
      <c r="A52" s="448"/>
      <c r="B52" s="449"/>
      <c r="C52" s="449"/>
      <c r="D52" s="450"/>
      <c r="E52" s="26" t="s">
        <v>192</v>
      </c>
      <c r="F52" s="26" t="s">
        <v>193</v>
      </c>
      <c r="G52" s="26" t="s">
        <v>194</v>
      </c>
      <c r="H52" s="26" t="s">
        <v>195</v>
      </c>
    </row>
    <row r="53" spans="1:9" x14ac:dyDescent="0.25">
      <c r="A53" s="27" t="s">
        <v>196</v>
      </c>
      <c r="B53" s="27" t="str">
        <f>B40</f>
        <v>Anti-Trafficking Program</v>
      </c>
      <c r="C53" s="34"/>
      <c r="D53" s="35"/>
      <c r="E53" s="36">
        <f>'Budget Summary'!B17</f>
        <v>0</v>
      </c>
      <c r="F53" s="36">
        <f>'Budget Summary'!E17</f>
        <v>0</v>
      </c>
      <c r="G53" s="36">
        <f>'Budget Summary'!H17</f>
        <v>0</v>
      </c>
      <c r="H53" s="36">
        <v>0</v>
      </c>
    </row>
    <row r="54" spans="1:9" x14ac:dyDescent="0.25">
      <c r="A54" s="10" t="s">
        <v>197</v>
      </c>
      <c r="B54" s="27"/>
      <c r="C54" s="12"/>
      <c r="D54" s="11"/>
      <c r="E54" s="36"/>
      <c r="F54" s="36"/>
      <c r="G54" s="36"/>
      <c r="H54" s="36"/>
    </row>
    <row r="55" spans="1:9" x14ac:dyDescent="0.25">
      <c r="A55" s="10" t="s">
        <v>198</v>
      </c>
      <c r="B55" s="27"/>
      <c r="C55" s="12"/>
      <c r="D55" s="11"/>
      <c r="E55" s="36"/>
      <c r="F55" s="36"/>
      <c r="G55" s="36"/>
      <c r="H55" s="36"/>
    </row>
    <row r="56" spans="1:9" x14ac:dyDescent="0.25">
      <c r="A56" s="10" t="s">
        <v>199</v>
      </c>
      <c r="B56" s="27"/>
      <c r="C56" s="12"/>
      <c r="D56" s="11"/>
      <c r="E56" s="36"/>
      <c r="F56" s="36"/>
      <c r="G56" s="36"/>
      <c r="H56" s="36"/>
    </row>
    <row r="57" spans="1:9" x14ac:dyDescent="0.25">
      <c r="A57" s="37" t="s">
        <v>200</v>
      </c>
      <c r="B57" s="10" t="s">
        <v>201</v>
      </c>
      <c r="C57" s="12"/>
      <c r="D57" s="11"/>
      <c r="E57" s="36">
        <f>SUM(E53:E56)</f>
        <v>0</v>
      </c>
      <c r="F57" s="36">
        <f>SUM(F53:F56)</f>
        <v>0</v>
      </c>
      <c r="G57" s="36">
        <f>SUM(G53:G56)</f>
        <v>0</v>
      </c>
      <c r="H57" s="36">
        <f>SUM(H53:H56)</f>
        <v>0</v>
      </c>
    </row>
    <row r="58" spans="1:9" x14ac:dyDescent="0.25">
      <c r="A58" s="442" t="s">
        <v>202</v>
      </c>
      <c r="B58" s="443"/>
      <c r="C58" s="443"/>
      <c r="D58" s="443"/>
      <c r="E58" s="443"/>
      <c r="F58" s="443"/>
      <c r="G58" s="443"/>
      <c r="H58" s="444"/>
    </row>
    <row r="59" spans="1:9" x14ac:dyDescent="0.25">
      <c r="A59" s="19">
        <v>21</v>
      </c>
      <c r="B59" s="42" t="s">
        <v>203</v>
      </c>
      <c r="C59" s="36"/>
      <c r="D59" s="43"/>
      <c r="E59" s="44" t="s">
        <v>204</v>
      </c>
      <c r="F59" s="45"/>
      <c r="G59" s="36" t="s">
        <v>205</v>
      </c>
      <c r="H59" s="46"/>
    </row>
    <row r="60" spans="1:9" x14ac:dyDescent="0.25">
      <c r="A60" s="27">
        <v>23</v>
      </c>
      <c r="B60" s="27" t="s">
        <v>206</v>
      </c>
      <c r="C60" s="34"/>
      <c r="D60" s="47"/>
      <c r="E60" s="48"/>
      <c r="F60" s="49"/>
      <c r="G60" s="50"/>
      <c r="H60" s="51"/>
    </row>
    <row r="62" spans="1:9" x14ac:dyDescent="0.25">
      <c r="A62" s="31"/>
      <c r="B62" s="31"/>
      <c r="C62" s="31"/>
      <c r="D62" s="31" t="s">
        <v>164</v>
      </c>
      <c r="E62" s="31"/>
      <c r="F62" s="31"/>
      <c r="G62" s="32" t="s">
        <v>207</v>
      </c>
      <c r="H62" s="32"/>
    </row>
    <row r="63" spans="1:9" x14ac:dyDescent="0.25">
      <c r="I63" s="18"/>
    </row>
    <row r="64" spans="1:9" x14ac:dyDescent="0.25">
      <c r="H64" s="18"/>
    </row>
    <row r="70" spans="6:6" x14ac:dyDescent="0.25">
      <c r="F70" s="52"/>
    </row>
  </sheetData>
  <mergeCells count="16">
    <mergeCell ref="A17:H17"/>
    <mergeCell ref="A6:H6"/>
    <mergeCell ref="A7:B7"/>
    <mergeCell ref="A8:B8"/>
    <mergeCell ref="A9:B9"/>
    <mergeCell ref="A10:B10"/>
    <mergeCell ref="A50:H50"/>
    <mergeCell ref="A51:D51"/>
    <mergeCell ref="A52:D52"/>
    <mergeCell ref="A58:H58"/>
    <mergeCell ref="A34:B34"/>
    <mergeCell ref="A35:B35"/>
    <mergeCell ref="A37:H37"/>
    <mergeCell ref="A38:H38"/>
    <mergeCell ref="A39:D39"/>
    <mergeCell ref="A45:H4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0"/>
  <sheetViews>
    <sheetView tabSelected="1" zoomScaleNormal="100" zoomScaleSheetLayoutView="100" workbookViewId="0">
      <selection sqref="A1:N19"/>
    </sheetView>
  </sheetViews>
  <sheetFormatPr defaultColWidth="9.109375" defaultRowHeight="13.8" x14ac:dyDescent="0.3"/>
  <cols>
    <col min="1" max="1" width="20.5546875" style="1" customWidth="1"/>
    <col min="2" max="2" width="10" style="1" customWidth="1"/>
    <col min="3" max="3" width="11" style="1" customWidth="1"/>
    <col min="4" max="4" width="10.109375" style="1" customWidth="1"/>
    <col min="5" max="5" width="9.88671875" style="1" customWidth="1"/>
    <col min="6" max="6" width="11.44140625" style="1" customWidth="1"/>
    <col min="7" max="7" width="10" style="1" customWidth="1"/>
    <col min="8" max="8" width="9.44140625" style="1" customWidth="1"/>
    <col min="9" max="9" width="10.88671875" style="1" customWidth="1"/>
    <col min="10" max="11" width="9.6640625" style="1" customWidth="1"/>
    <col min="12" max="12" width="11.109375" style="1" customWidth="1"/>
    <col min="13" max="13" width="10.109375" style="1" customWidth="1"/>
    <col min="14" max="16384" width="9.109375" style="1"/>
  </cols>
  <sheetData>
    <row r="1" spans="1:14" ht="14.4" thickBot="1" x14ac:dyDescent="0.35">
      <c r="A1" s="467" t="s">
        <v>208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9"/>
      <c r="N1" s="252"/>
    </row>
    <row r="2" spans="1:14" s="2" customFormat="1" x14ac:dyDescent="0.3">
      <c r="A2" s="253" t="s">
        <v>209</v>
      </c>
      <c r="B2" s="464" t="s">
        <v>210</v>
      </c>
      <c r="C2" s="465"/>
      <c r="D2" s="466"/>
      <c r="E2" s="464" t="s">
        <v>211</v>
      </c>
      <c r="F2" s="465"/>
      <c r="G2" s="466"/>
      <c r="H2" s="464" t="s">
        <v>295</v>
      </c>
      <c r="I2" s="465"/>
      <c r="J2" s="466"/>
      <c r="K2" s="464" t="s">
        <v>130</v>
      </c>
      <c r="L2" s="465"/>
      <c r="M2" s="466"/>
      <c r="N2" s="254"/>
    </row>
    <row r="3" spans="1:14" s="2" customFormat="1" ht="30.75" customHeight="1" x14ac:dyDescent="0.3">
      <c r="A3" s="255"/>
      <c r="B3" s="256" t="s">
        <v>212</v>
      </c>
      <c r="C3" s="257" t="s">
        <v>213</v>
      </c>
      <c r="D3" s="258" t="s">
        <v>130</v>
      </c>
      <c r="E3" s="256" t="s">
        <v>212</v>
      </c>
      <c r="F3" s="257" t="s">
        <v>213</v>
      </c>
      <c r="G3" s="258" t="s">
        <v>130</v>
      </c>
      <c r="H3" s="256" t="s">
        <v>212</v>
      </c>
      <c r="I3" s="257" t="s">
        <v>213</v>
      </c>
      <c r="J3" s="258" t="s">
        <v>130</v>
      </c>
      <c r="K3" s="256" t="s">
        <v>212</v>
      </c>
      <c r="L3" s="257" t="s">
        <v>213</v>
      </c>
      <c r="M3" s="258" t="s">
        <v>130</v>
      </c>
      <c r="N3" s="254"/>
    </row>
    <row r="4" spans="1:14" x14ac:dyDescent="0.3">
      <c r="A4" s="259" t="s">
        <v>214</v>
      </c>
      <c r="B4" s="260"/>
      <c r="C4" s="261"/>
      <c r="D4" s="262"/>
      <c r="E4" s="260"/>
      <c r="F4" s="261"/>
      <c r="G4" s="262"/>
      <c r="H4" s="260"/>
      <c r="I4" s="261"/>
      <c r="J4" s="262"/>
      <c r="K4" s="263"/>
      <c r="L4" s="261"/>
      <c r="M4" s="262"/>
      <c r="N4" s="264"/>
    </row>
    <row r="5" spans="1:14" x14ac:dyDescent="0.3">
      <c r="A5" s="259" t="s">
        <v>215</v>
      </c>
      <c r="B5" s="260"/>
      <c r="C5" s="261"/>
      <c r="D5" s="262"/>
      <c r="E5" s="260"/>
      <c r="F5" s="261"/>
      <c r="G5" s="262"/>
      <c r="H5" s="260"/>
      <c r="I5" s="261"/>
      <c r="J5" s="262"/>
      <c r="K5" s="260"/>
      <c r="L5" s="261"/>
      <c r="M5" s="262"/>
      <c r="N5" s="264"/>
    </row>
    <row r="6" spans="1:14" x14ac:dyDescent="0.3">
      <c r="A6" s="259" t="s">
        <v>216</v>
      </c>
      <c r="B6" s="260"/>
      <c r="C6" s="261"/>
      <c r="D6" s="262"/>
      <c r="E6" s="260"/>
      <c r="F6" s="261"/>
      <c r="G6" s="262"/>
      <c r="H6" s="260"/>
      <c r="I6" s="261"/>
      <c r="J6" s="262"/>
      <c r="K6" s="260"/>
      <c r="L6" s="261"/>
      <c r="M6" s="262"/>
      <c r="N6" s="264"/>
    </row>
    <row r="7" spans="1:14" x14ac:dyDescent="0.3">
      <c r="A7" s="259" t="s">
        <v>217</v>
      </c>
      <c r="B7" s="260"/>
      <c r="C7" s="261"/>
      <c r="D7" s="262"/>
      <c r="E7" s="260"/>
      <c r="F7" s="261"/>
      <c r="G7" s="262"/>
      <c r="H7" s="260"/>
      <c r="I7" s="261"/>
      <c r="J7" s="262"/>
      <c r="K7" s="260"/>
      <c r="L7" s="261"/>
      <c r="M7" s="262"/>
      <c r="N7" s="264"/>
    </row>
    <row r="8" spans="1:14" x14ac:dyDescent="0.3">
      <c r="A8" s="259" t="s">
        <v>218</v>
      </c>
      <c r="B8" s="260"/>
      <c r="C8" s="261"/>
      <c r="D8" s="262"/>
      <c r="E8" s="260"/>
      <c r="F8" s="261"/>
      <c r="G8" s="262"/>
      <c r="H8" s="260"/>
      <c r="I8" s="261"/>
      <c r="J8" s="262"/>
      <c r="K8" s="260"/>
      <c r="L8" s="261"/>
      <c r="M8" s="262"/>
      <c r="N8" s="264"/>
    </row>
    <row r="9" spans="1:14" x14ac:dyDescent="0.3">
      <c r="A9" s="259" t="s">
        <v>219</v>
      </c>
      <c r="B9" s="260"/>
      <c r="C9" s="261"/>
      <c r="D9" s="262"/>
      <c r="E9" s="260"/>
      <c r="F9" s="261"/>
      <c r="G9" s="262"/>
      <c r="H9" s="260"/>
      <c r="I9" s="261"/>
      <c r="J9" s="262"/>
      <c r="K9" s="260"/>
      <c r="L9" s="261"/>
      <c r="M9" s="262"/>
      <c r="N9" s="264"/>
    </row>
    <row r="10" spans="1:14" x14ac:dyDescent="0.3">
      <c r="A10" s="259" t="s">
        <v>220</v>
      </c>
      <c r="B10" s="260"/>
      <c r="C10" s="261"/>
      <c r="D10" s="262"/>
      <c r="E10" s="260"/>
      <c r="F10" s="261"/>
      <c r="G10" s="262"/>
      <c r="H10" s="260"/>
      <c r="I10" s="261"/>
      <c r="J10" s="262"/>
      <c r="K10" s="260"/>
      <c r="L10" s="261"/>
      <c r="M10" s="262"/>
      <c r="N10" s="264"/>
    </row>
    <row r="11" spans="1:14" x14ac:dyDescent="0.3">
      <c r="A11" s="259" t="s">
        <v>221</v>
      </c>
      <c r="B11" s="260"/>
      <c r="C11" s="261"/>
      <c r="D11" s="262"/>
      <c r="E11" s="260"/>
      <c r="F11" s="261"/>
      <c r="G11" s="262"/>
      <c r="H11" s="260"/>
      <c r="I11" s="261"/>
      <c r="J11" s="262"/>
      <c r="K11" s="260"/>
      <c r="L11" s="261"/>
      <c r="M11" s="262"/>
      <c r="N11" s="264"/>
    </row>
    <row r="12" spans="1:14" x14ac:dyDescent="0.3">
      <c r="A12" s="259"/>
      <c r="B12" s="260"/>
      <c r="C12" s="261"/>
      <c r="D12" s="262"/>
      <c r="E12" s="260"/>
      <c r="F12" s="261"/>
      <c r="G12" s="262"/>
      <c r="H12" s="260"/>
      <c r="I12" s="261"/>
      <c r="J12" s="262"/>
      <c r="K12" s="260"/>
      <c r="L12" s="261"/>
      <c r="M12" s="262"/>
      <c r="N12" s="264"/>
    </row>
    <row r="13" spans="1:14" x14ac:dyDescent="0.3">
      <c r="A13" s="259" t="s">
        <v>222</v>
      </c>
      <c r="B13" s="260"/>
      <c r="C13" s="261"/>
      <c r="D13" s="262"/>
      <c r="E13" s="260"/>
      <c r="F13" s="261"/>
      <c r="G13" s="262"/>
      <c r="H13" s="260"/>
      <c r="I13" s="261"/>
      <c r="J13" s="262"/>
      <c r="K13" s="260"/>
      <c r="L13" s="261"/>
      <c r="M13" s="262"/>
      <c r="N13" s="264"/>
    </row>
    <row r="14" spans="1:14" x14ac:dyDescent="0.3">
      <c r="A14" s="259"/>
      <c r="B14" s="260"/>
      <c r="C14" s="261"/>
      <c r="D14" s="262"/>
      <c r="E14" s="260"/>
      <c r="F14" s="261"/>
      <c r="G14" s="262"/>
      <c r="H14" s="260"/>
      <c r="I14" s="261"/>
      <c r="J14" s="262"/>
      <c r="K14" s="260"/>
      <c r="L14" s="261"/>
      <c r="M14" s="262"/>
      <c r="N14" s="264"/>
    </row>
    <row r="15" spans="1:14" x14ac:dyDescent="0.3">
      <c r="A15" s="259" t="s">
        <v>223</v>
      </c>
      <c r="B15" s="260"/>
      <c r="C15" s="261"/>
      <c r="D15" s="262"/>
      <c r="E15" s="260"/>
      <c r="F15" s="261"/>
      <c r="G15" s="262"/>
      <c r="H15" s="260"/>
      <c r="I15" s="261"/>
      <c r="J15" s="262"/>
      <c r="K15" s="260"/>
      <c r="L15" s="261"/>
      <c r="M15" s="262"/>
      <c r="N15" s="264"/>
    </row>
    <row r="16" spans="1:14" x14ac:dyDescent="0.3">
      <c r="A16" s="259"/>
      <c r="B16" s="260"/>
      <c r="C16" s="261"/>
      <c r="D16" s="262"/>
      <c r="E16" s="260"/>
      <c r="F16" s="261"/>
      <c r="G16" s="262"/>
      <c r="H16" s="260"/>
      <c r="I16" s="261"/>
      <c r="J16" s="262"/>
      <c r="K16" s="260"/>
      <c r="L16" s="261"/>
      <c r="M16" s="262"/>
      <c r="N16" s="264"/>
    </row>
    <row r="17" spans="1:14" s="2" customFormat="1" ht="14.4" thickBot="1" x14ac:dyDescent="0.35">
      <c r="A17" s="265" t="s">
        <v>224</v>
      </c>
      <c r="B17" s="266"/>
      <c r="C17" s="267"/>
      <c r="D17" s="268"/>
      <c r="E17" s="266"/>
      <c r="F17" s="267"/>
      <c r="G17" s="268"/>
      <c r="H17" s="266"/>
      <c r="I17" s="267"/>
      <c r="J17" s="268"/>
      <c r="K17" s="266"/>
      <c r="L17" s="267"/>
      <c r="M17" s="268"/>
      <c r="N17" s="264"/>
    </row>
    <row r="18" spans="1:14" x14ac:dyDescent="0.3">
      <c r="A18" s="269"/>
      <c r="B18" s="269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52"/>
    </row>
    <row r="19" spans="1:14" ht="15.6" x14ac:dyDescent="0.3">
      <c r="A19" s="270"/>
      <c r="B19" s="271"/>
      <c r="C19" s="271"/>
      <c r="D19" s="271"/>
      <c r="E19" s="270"/>
      <c r="F19" s="270"/>
      <c r="G19" s="270"/>
      <c r="H19" s="252"/>
      <c r="I19" s="252"/>
      <c r="J19" s="252"/>
      <c r="K19" s="252"/>
      <c r="L19" s="264"/>
      <c r="M19" s="252"/>
      <c r="N19" s="252"/>
    </row>
    <row r="20" spans="1:14" x14ac:dyDescent="0.3">
      <c r="B20" s="238"/>
      <c r="C20" s="237"/>
      <c r="D20" s="237"/>
      <c r="E20" s="237"/>
      <c r="F20" s="237"/>
      <c r="G20" s="237"/>
      <c r="H20" s="237"/>
      <c r="I20" s="237"/>
      <c r="J20" s="237"/>
      <c r="K20" s="237"/>
      <c r="L20" s="237"/>
      <c r="M20" s="237"/>
    </row>
  </sheetData>
  <mergeCells count="5">
    <mergeCell ref="K2:M2"/>
    <mergeCell ref="A1:M1"/>
    <mergeCell ref="B2:D2"/>
    <mergeCell ref="E2:G2"/>
    <mergeCell ref="H2:J2"/>
  </mergeCells>
  <phoneticPr fontId="2" type="noConversion"/>
  <printOptions horizontalCentered="1"/>
  <pageMargins left="0.75" right="0.75" top="1" bottom="1" header="0.5" footer="0.5"/>
  <pageSetup scale="63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108"/>
  <sheetViews>
    <sheetView topLeftCell="B1" zoomScale="90" zoomScaleNormal="90" zoomScaleSheetLayoutView="100" workbookViewId="0">
      <pane ySplit="2" topLeftCell="A3" activePane="bottomLeft" state="frozen"/>
      <selection activeCell="B1" sqref="B1"/>
      <selection pane="bottomLeft" activeCell="U60" sqref="A1:XFD1048576"/>
    </sheetView>
  </sheetViews>
  <sheetFormatPr defaultColWidth="9.109375" defaultRowHeight="12" x14ac:dyDescent="0.25"/>
  <cols>
    <col min="1" max="1" width="9.33203125" style="275" hidden="1" customWidth="1"/>
    <col min="2" max="2" width="38.44140625" style="396" customWidth="1"/>
    <col min="3" max="3" width="6.33203125" style="275" bestFit="1" customWidth="1"/>
    <col min="4" max="4" width="10.33203125" style="275" bestFit="1" customWidth="1"/>
    <col min="5" max="5" width="5.88671875" style="397" bestFit="1" customWidth="1"/>
    <col min="6" max="6" width="5.44140625" style="398" bestFit="1" customWidth="1"/>
    <col min="7" max="7" width="11" style="397" bestFit="1" customWidth="1"/>
    <col min="8" max="8" width="12" style="275" customWidth="1"/>
    <col min="9" max="9" width="9.88671875" style="275" customWidth="1"/>
    <col min="10" max="10" width="10" style="275" bestFit="1" customWidth="1"/>
    <col min="11" max="12" width="5.33203125" style="275" customWidth="1"/>
    <col min="13" max="13" width="7.6640625" style="397" customWidth="1"/>
    <col min="14" max="14" width="12.109375" style="275" customWidth="1"/>
    <col min="15" max="15" width="10.5546875" style="275" customWidth="1"/>
    <col min="16" max="16" width="8.5546875" style="275" customWidth="1"/>
    <col min="17" max="18" width="5.33203125" style="275" customWidth="1"/>
    <col min="19" max="19" width="8" style="397" customWidth="1"/>
    <col min="20" max="20" width="9" style="275" customWidth="1"/>
    <col min="21" max="21" width="8.88671875" style="275" customWidth="1"/>
    <col min="22" max="22" width="7.88671875" style="275" customWidth="1"/>
    <col min="23" max="23" width="9.88671875" style="275" customWidth="1"/>
    <col min="24" max="24" width="11" style="275" customWidth="1"/>
    <col min="25" max="25" width="10.33203125" style="275" customWidth="1"/>
    <col min="26" max="27" width="9.5546875" style="275" hidden="1" customWidth="1"/>
    <col min="28" max="28" width="14.33203125" style="275" hidden="1" customWidth="1"/>
    <col min="29" max="16384" width="9.109375" style="275"/>
  </cols>
  <sheetData>
    <row r="1" spans="1:32" ht="21" customHeight="1" x14ac:dyDescent="0.25">
      <c r="A1" s="272" t="str">
        <f>'Budget Summary'!B2</f>
        <v>FY-2024</v>
      </c>
      <c r="B1" s="273"/>
      <c r="C1" s="473" t="s">
        <v>225</v>
      </c>
      <c r="D1" s="474"/>
      <c r="E1" s="474"/>
      <c r="F1" s="474"/>
      <c r="G1" s="474"/>
      <c r="H1" s="474"/>
      <c r="I1" s="474"/>
      <c r="J1" s="475"/>
      <c r="K1" s="470" t="s">
        <v>245</v>
      </c>
      <c r="L1" s="471"/>
      <c r="M1" s="471"/>
      <c r="N1" s="471"/>
      <c r="O1" s="471"/>
      <c r="P1" s="472"/>
      <c r="Q1" s="470" t="s">
        <v>296</v>
      </c>
      <c r="R1" s="471"/>
      <c r="S1" s="471"/>
      <c r="T1" s="471"/>
      <c r="U1" s="471"/>
      <c r="V1" s="472"/>
      <c r="W1" s="470" t="s">
        <v>226</v>
      </c>
      <c r="X1" s="471"/>
      <c r="Y1" s="472"/>
      <c r="Z1" s="274"/>
    </row>
    <row r="2" spans="1:32" s="278" customFormat="1" ht="32.25" customHeight="1" x14ac:dyDescent="0.25">
      <c r="A2" s="276" t="s">
        <v>227</v>
      </c>
      <c r="B2" s="277" t="s">
        <v>228</v>
      </c>
      <c r="C2" s="278" t="s">
        <v>229</v>
      </c>
      <c r="D2" s="278" t="s">
        <v>230</v>
      </c>
      <c r="E2" s="278" t="s">
        <v>231</v>
      </c>
      <c r="F2" s="279" t="s">
        <v>232</v>
      </c>
      <c r="G2" s="278" t="s">
        <v>233</v>
      </c>
      <c r="H2" s="278" t="s">
        <v>130</v>
      </c>
      <c r="I2" s="278" t="s">
        <v>234</v>
      </c>
      <c r="J2" s="280" t="s">
        <v>213</v>
      </c>
      <c r="K2" s="277" t="s">
        <v>229</v>
      </c>
      <c r="L2" s="278" t="s">
        <v>235</v>
      </c>
      <c r="M2" s="278" t="s">
        <v>233</v>
      </c>
      <c r="N2" s="278" t="s">
        <v>130</v>
      </c>
      <c r="O2" s="278" t="s">
        <v>234</v>
      </c>
      <c r="P2" s="280" t="s">
        <v>213</v>
      </c>
      <c r="Q2" s="277" t="s">
        <v>229</v>
      </c>
      <c r="R2" s="278" t="s">
        <v>235</v>
      </c>
      <c r="S2" s="278" t="s">
        <v>233</v>
      </c>
      <c r="T2" s="278" t="s">
        <v>130</v>
      </c>
      <c r="U2" s="278" t="s">
        <v>234</v>
      </c>
      <c r="V2" s="280" t="s">
        <v>213</v>
      </c>
      <c r="W2" s="277" t="s">
        <v>234</v>
      </c>
      <c r="X2" s="278" t="s">
        <v>213</v>
      </c>
      <c r="Y2" s="280" t="s">
        <v>236</v>
      </c>
      <c r="Z2" s="281"/>
    </row>
    <row r="3" spans="1:32" s="284" customFormat="1" x14ac:dyDescent="0.25">
      <c r="A3" s="282" t="s">
        <v>237</v>
      </c>
      <c r="B3" s="283" t="s">
        <v>214</v>
      </c>
      <c r="D3" s="285"/>
      <c r="E3" s="286"/>
      <c r="F3" s="287"/>
      <c r="G3" s="286">
        <v>65</v>
      </c>
      <c r="H3" s="288"/>
      <c r="I3" s="289">
        <v>0.85</v>
      </c>
      <c r="J3" s="290">
        <f>(100%-I3)</f>
        <v>0.15000000000000002</v>
      </c>
      <c r="K3" s="291"/>
      <c r="L3" s="292"/>
      <c r="M3" s="286">
        <v>1.3690899999999999</v>
      </c>
      <c r="N3" s="288"/>
      <c r="O3" s="288">
        <v>1.2999000000000001</v>
      </c>
      <c r="P3" s="290">
        <f>(100%-O3)</f>
        <v>-0.29990000000000006</v>
      </c>
      <c r="Q3" s="291"/>
      <c r="R3" s="292"/>
      <c r="S3" s="286">
        <v>1.3690899999999999</v>
      </c>
      <c r="T3" s="288"/>
      <c r="U3" s="288">
        <v>-4.5710000000000001E-2</v>
      </c>
      <c r="V3" s="290">
        <f>(100%-U3)</f>
        <v>1.0457099999999999</v>
      </c>
      <c r="W3" s="293"/>
      <c r="X3" s="289"/>
      <c r="Y3" s="294"/>
      <c r="Z3" s="295"/>
    </row>
    <row r="4" spans="1:32" s="298" customFormat="1" x14ac:dyDescent="0.25">
      <c r="A4" s="296"/>
      <c r="B4" s="297"/>
      <c r="E4" s="299"/>
      <c r="F4" s="300"/>
      <c r="G4" s="299"/>
      <c r="H4" s="299"/>
      <c r="I4" s="301"/>
      <c r="J4" s="302"/>
      <c r="K4" s="303"/>
      <c r="M4" s="299"/>
      <c r="N4" s="299"/>
      <c r="O4" s="301"/>
      <c r="P4" s="304"/>
      <c r="Q4" s="303"/>
      <c r="S4" s="299"/>
      <c r="T4" s="299"/>
      <c r="U4" s="301"/>
      <c r="V4" s="304"/>
      <c r="W4" s="305"/>
      <c r="X4" s="301"/>
      <c r="Y4" s="306"/>
      <c r="Z4" s="307"/>
    </row>
    <row r="5" spans="1:32" s="298" customFormat="1" x14ac:dyDescent="0.25">
      <c r="A5" s="308"/>
      <c r="B5" s="309"/>
      <c r="C5" s="310"/>
      <c r="D5" s="311"/>
      <c r="E5" s="312"/>
      <c r="F5" s="313"/>
      <c r="G5" s="314"/>
      <c r="H5" s="314"/>
      <c r="I5" s="314"/>
      <c r="J5" s="315"/>
      <c r="K5" s="316"/>
      <c r="L5" s="311"/>
      <c r="M5" s="314"/>
      <c r="N5" s="317"/>
      <c r="O5" s="314"/>
      <c r="P5" s="315"/>
      <c r="Q5" s="316"/>
      <c r="R5" s="311"/>
      <c r="S5" s="314"/>
      <c r="T5" s="317"/>
      <c r="U5" s="314"/>
      <c r="V5" s="315"/>
      <c r="W5" s="318"/>
      <c r="X5" s="314"/>
      <c r="Y5" s="315"/>
      <c r="Z5" s="319">
        <f>H5+N5+T5-Y5</f>
        <v>0</v>
      </c>
      <c r="AA5" s="320">
        <f>I5+O5+U5-W5</f>
        <v>0</v>
      </c>
      <c r="AB5" s="320">
        <f>J5+P5+V5-X5</f>
        <v>0</v>
      </c>
      <c r="AC5" s="320"/>
      <c r="AD5" s="320"/>
      <c r="AE5" s="320"/>
      <c r="AF5" s="320"/>
    </row>
    <row r="6" spans="1:32" s="298" customFormat="1" x14ac:dyDescent="0.25">
      <c r="A6" s="308"/>
      <c r="B6" s="309"/>
      <c r="C6" s="310"/>
      <c r="D6" s="311"/>
      <c r="E6" s="312"/>
      <c r="F6" s="313"/>
      <c r="G6" s="314"/>
      <c r="H6" s="314"/>
      <c r="I6" s="314"/>
      <c r="J6" s="315"/>
      <c r="K6" s="316"/>
      <c r="L6" s="311"/>
      <c r="M6" s="314"/>
      <c r="N6" s="317"/>
      <c r="O6" s="314"/>
      <c r="P6" s="315"/>
      <c r="Q6" s="316"/>
      <c r="R6" s="311"/>
      <c r="S6" s="314"/>
      <c r="T6" s="317"/>
      <c r="U6" s="314"/>
      <c r="V6" s="315"/>
      <c r="W6" s="318"/>
      <c r="X6" s="314"/>
      <c r="Y6" s="315"/>
      <c r="Z6" s="319">
        <f t="shared" ref="Z6:Z73" si="0">H6+N6+T6-Y6</f>
        <v>0</v>
      </c>
      <c r="AA6" s="320">
        <f t="shared" ref="AA6:AA73" si="1">I6+O6+U6-W6</f>
        <v>0</v>
      </c>
      <c r="AB6" s="320">
        <f t="shared" ref="AB6:AB73" si="2">J6+P6+V6-X6</f>
        <v>0</v>
      </c>
      <c r="AC6" s="320"/>
      <c r="AD6" s="320"/>
      <c r="AE6" s="320"/>
      <c r="AF6" s="320"/>
    </row>
    <row r="7" spans="1:32" s="298" customFormat="1" x14ac:dyDescent="0.25">
      <c r="A7" s="308"/>
      <c r="B7" s="309"/>
      <c r="C7" s="310"/>
      <c r="D7" s="311"/>
      <c r="E7" s="312"/>
      <c r="F7" s="313"/>
      <c r="G7" s="314"/>
      <c r="H7" s="314"/>
      <c r="I7" s="314"/>
      <c r="J7" s="315"/>
      <c r="K7" s="316"/>
      <c r="L7" s="311"/>
      <c r="M7" s="314"/>
      <c r="N7" s="317"/>
      <c r="O7" s="314"/>
      <c r="P7" s="315"/>
      <c r="Q7" s="316"/>
      <c r="R7" s="311"/>
      <c r="S7" s="314"/>
      <c r="T7" s="317"/>
      <c r="U7" s="314"/>
      <c r="V7" s="315"/>
      <c r="W7" s="318"/>
      <c r="X7" s="314"/>
      <c r="Y7" s="315"/>
      <c r="Z7" s="319">
        <f t="shared" si="0"/>
        <v>0</v>
      </c>
      <c r="AA7" s="320">
        <f t="shared" si="1"/>
        <v>0</v>
      </c>
      <c r="AB7" s="320">
        <f t="shared" si="2"/>
        <v>0</v>
      </c>
      <c r="AC7" s="320"/>
      <c r="AD7" s="320"/>
      <c r="AE7" s="320"/>
      <c r="AF7" s="320"/>
    </row>
    <row r="8" spans="1:32" s="298" customFormat="1" x14ac:dyDescent="0.25">
      <c r="A8" s="308"/>
      <c r="B8" s="309"/>
      <c r="C8" s="310"/>
      <c r="D8" s="311"/>
      <c r="E8" s="312"/>
      <c r="F8" s="313"/>
      <c r="G8" s="314"/>
      <c r="H8" s="314"/>
      <c r="I8" s="314"/>
      <c r="J8" s="315"/>
      <c r="K8" s="316"/>
      <c r="L8" s="311"/>
      <c r="M8" s="314"/>
      <c r="N8" s="317"/>
      <c r="O8" s="314"/>
      <c r="P8" s="315"/>
      <c r="Q8" s="316"/>
      <c r="R8" s="311"/>
      <c r="S8" s="314"/>
      <c r="T8" s="317"/>
      <c r="U8" s="314"/>
      <c r="V8" s="315"/>
      <c r="W8" s="318"/>
      <c r="X8" s="314"/>
      <c r="Y8" s="315"/>
      <c r="Z8" s="319">
        <f t="shared" si="0"/>
        <v>0</v>
      </c>
      <c r="AA8" s="320">
        <f t="shared" si="1"/>
        <v>0</v>
      </c>
      <c r="AB8" s="320">
        <f t="shared" si="2"/>
        <v>0</v>
      </c>
      <c r="AC8" s="320"/>
      <c r="AD8" s="320"/>
      <c r="AE8" s="320"/>
      <c r="AF8" s="320"/>
    </row>
    <row r="9" spans="1:32" s="298" customFormat="1" x14ac:dyDescent="0.25">
      <c r="A9" s="308"/>
      <c r="B9" s="309"/>
      <c r="C9" s="310"/>
      <c r="D9" s="311"/>
      <c r="E9" s="312"/>
      <c r="F9" s="313"/>
      <c r="G9" s="314"/>
      <c r="H9" s="314"/>
      <c r="I9" s="314"/>
      <c r="J9" s="315"/>
      <c r="K9" s="316"/>
      <c r="L9" s="311"/>
      <c r="M9" s="314"/>
      <c r="N9" s="317"/>
      <c r="O9" s="314"/>
      <c r="P9" s="315"/>
      <c r="Q9" s="316"/>
      <c r="R9" s="311"/>
      <c r="S9" s="314"/>
      <c r="T9" s="317"/>
      <c r="U9" s="314"/>
      <c r="V9" s="315"/>
      <c r="W9" s="318"/>
      <c r="X9" s="314"/>
      <c r="Y9" s="315"/>
      <c r="Z9" s="319">
        <f t="shared" si="0"/>
        <v>0</v>
      </c>
      <c r="AA9" s="320">
        <f t="shared" si="1"/>
        <v>0</v>
      </c>
      <c r="AB9" s="320">
        <f t="shared" si="2"/>
        <v>0</v>
      </c>
      <c r="AC9" s="320"/>
      <c r="AD9" s="320"/>
      <c r="AE9" s="320"/>
      <c r="AF9" s="320"/>
    </row>
    <row r="10" spans="1:32" s="298" customFormat="1" x14ac:dyDescent="0.25">
      <c r="A10" s="308"/>
      <c r="B10" s="309"/>
      <c r="C10" s="321"/>
      <c r="D10" s="311"/>
      <c r="E10" s="312"/>
      <c r="F10" s="313"/>
      <c r="G10" s="322"/>
      <c r="H10" s="322"/>
      <c r="I10" s="322"/>
      <c r="J10" s="323"/>
      <c r="K10" s="316"/>
      <c r="L10" s="311"/>
      <c r="M10" s="322"/>
      <c r="N10" s="324"/>
      <c r="O10" s="324"/>
      <c r="P10" s="323"/>
      <c r="Q10" s="316"/>
      <c r="R10" s="311"/>
      <c r="S10" s="322"/>
      <c r="T10" s="324"/>
      <c r="U10" s="324"/>
      <c r="V10" s="323"/>
      <c r="W10" s="325"/>
      <c r="X10" s="322"/>
      <c r="Y10" s="323"/>
      <c r="Z10" s="319">
        <f t="shared" si="0"/>
        <v>0</v>
      </c>
      <c r="AA10" s="320">
        <f t="shared" si="1"/>
        <v>0</v>
      </c>
      <c r="AB10" s="320">
        <f t="shared" si="2"/>
        <v>0</v>
      </c>
      <c r="AC10" s="320"/>
      <c r="AD10" s="320"/>
      <c r="AE10" s="320"/>
      <c r="AF10" s="320"/>
    </row>
    <row r="11" spans="1:32" s="298" customFormat="1" x14ac:dyDescent="0.25">
      <c r="A11" s="308"/>
      <c r="B11" s="309"/>
      <c r="C11" s="321"/>
      <c r="D11" s="311"/>
      <c r="E11" s="312"/>
      <c r="F11" s="313"/>
      <c r="G11" s="322"/>
      <c r="H11" s="322"/>
      <c r="I11" s="322"/>
      <c r="J11" s="323"/>
      <c r="K11" s="326"/>
      <c r="L11" s="311"/>
      <c r="M11" s="322"/>
      <c r="N11" s="324"/>
      <c r="O11" s="324"/>
      <c r="P11" s="323"/>
      <c r="Q11" s="316"/>
      <c r="R11" s="311"/>
      <c r="S11" s="322"/>
      <c r="T11" s="324"/>
      <c r="U11" s="324"/>
      <c r="V11" s="323"/>
      <c r="W11" s="325"/>
      <c r="X11" s="322"/>
      <c r="Y11" s="323"/>
      <c r="Z11" s="319">
        <f t="shared" si="0"/>
        <v>0</v>
      </c>
      <c r="AA11" s="320">
        <f t="shared" si="1"/>
        <v>0</v>
      </c>
      <c r="AB11" s="320">
        <f t="shared" si="2"/>
        <v>0</v>
      </c>
      <c r="AC11" s="320"/>
      <c r="AD11" s="320"/>
      <c r="AE11" s="320"/>
      <c r="AF11" s="320"/>
    </row>
    <row r="12" spans="1:32" s="298" customFormat="1" x14ac:dyDescent="0.25">
      <c r="A12" s="296" t="s">
        <v>238</v>
      </c>
      <c r="B12" s="327" t="s">
        <v>215</v>
      </c>
      <c r="C12" s="328"/>
      <c r="D12" s="328"/>
      <c r="E12" s="329"/>
      <c r="F12" s="330"/>
      <c r="G12" s="329"/>
      <c r="H12" s="329"/>
      <c r="I12" s="331"/>
      <c r="J12" s="332"/>
      <c r="K12" s="333"/>
      <c r="L12" s="328"/>
      <c r="M12" s="329"/>
      <c r="N12" s="329"/>
      <c r="O12" s="331"/>
      <c r="P12" s="332"/>
      <c r="Q12" s="333"/>
      <c r="R12" s="328"/>
      <c r="S12" s="329"/>
      <c r="T12" s="329"/>
      <c r="U12" s="331"/>
      <c r="V12" s="332"/>
      <c r="W12" s="334"/>
      <c r="X12" s="331"/>
      <c r="Y12" s="335"/>
      <c r="Z12" s="319">
        <f t="shared" si="0"/>
        <v>0</v>
      </c>
      <c r="AA12" s="320">
        <f t="shared" si="1"/>
        <v>0</v>
      </c>
      <c r="AB12" s="320">
        <f t="shared" si="2"/>
        <v>0</v>
      </c>
    </row>
    <row r="13" spans="1:32" s="298" customFormat="1" x14ac:dyDescent="0.25">
      <c r="A13" s="296"/>
      <c r="B13" s="336"/>
      <c r="C13" s="310"/>
      <c r="D13" s="337"/>
      <c r="E13" s="312"/>
      <c r="F13" s="300"/>
      <c r="G13" s="317"/>
      <c r="H13" s="317"/>
      <c r="I13" s="314"/>
      <c r="J13" s="315"/>
      <c r="K13" s="316"/>
      <c r="L13" s="311"/>
      <c r="M13" s="314"/>
      <c r="N13" s="317"/>
      <c r="O13" s="314"/>
      <c r="P13" s="315"/>
      <c r="Q13" s="316"/>
      <c r="R13" s="311"/>
      <c r="S13" s="314"/>
      <c r="T13" s="317"/>
      <c r="U13" s="314"/>
      <c r="V13" s="315"/>
      <c r="W13" s="318"/>
      <c r="X13" s="314"/>
      <c r="Y13" s="315"/>
      <c r="Z13" s="319"/>
      <c r="AA13" s="320"/>
      <c r="AB13" s="320"/>
      <c r="AC13" s="320"/>
      <c r="AD13" s="320"/>
      <c r="AE13" s="320"/>
      <c r="AF13" s="320"/>
    </row>
    <row r="14" spans="1:32" s="298" customFormat="1" x14ac:dyDescent="0.25">
      <c r="A14" s="296"/>
      <c r="B14" s="309"/>
      <c r="C14" s="310"/>
      <c r="D14" s="311"/>
      <c r="E14" s="312"/>
      <c r="F14" s="300"/>
      <c r="G14" s="324"/>
      <c r="H14" s="322"/>
      <c r="I14" s="322"/>
      <c r="J14" s="323"/>
      <c r="K14" s="316"/>
      <c r="L14" s="311"/>
      <c r="M14" s="324"/>
      <c r="N14" s="322"/>
      <c r="O14" s="322"/>
      <c r="P14" s="323"/>
      <c r="Q14" s="316"/>
      <c r="R14" s="311"/>
      <c r="S14" s="324"/>
      <c r="T14" s="322"/>
      <c r="U14" s="322"/>
      <c r="V14" s="323"/>
      <c r="W14" s="325"/>
      <c r="X14" s="322"/>
      <c r="Y14" s="323"/>
      <c r="Z14" s="319">
        <f t="shared" si="0"/>
        <v>0</v>
      </c>
      <c r="AA14" s="320">
        <f t="shared" si="1"/>
        <v>0</v>
      </c>
      <c r="AB14" s="320">
        <f t="shared" si="2"/>
        <v>0</v>
      </c>
      <c r="AC14" s="320"/>
      <c r="AD14" s="320"/>
      <c r="AE14" s="320"/>
      <c r="AF14" s="320"/>
    </row>
    <row r="15" spans="1:32" s="298" customFormat="1" x14ac:dyDescent="0.25">
      <c r="A15" s="296"/>
      <c r="B15" s="309"/>
      <c r="C15" s="310"/>
      <c r="D15" s="311"/>
      <c r="E15" s="312"/>
      <c r="F15" s="300"/>
      <c r="G15" s="324"/>
      <c r="H15" s="322"/>
      <c r="I15" s="322"/>
      <c r="J15" s="323"/>
      <c r="K15" s="316"/>
      <c r="L15" s="311"/>
      <c r="M15" s="324"/>
      <c r="N15" s="322"/>
      <c r="O15" s="322"/>
      <c r="P15" s="323"/>
      <c r="Q15" s="316"/>
      <c r="R15" s="311"/>
      <c r="S15" s="324"/>
      <c r="T15" s="322"/>
      <c r="U15" s="322"/>
      <c r="V15" s="323"/>
      <c r="W15" s="325"/>
      <c r="X15" s="322"/>
      <c r="Y15" s="323"/>
      <c r="Z15" s="319"/>
      <c r="AA15" s="320"/>
      <c r="AB15" s="320"/>
      <c r="AC15" s="320"/>
      <c r="AD15" s="320"/>
      <c r="AE15" s="320"/>
      <c r="AF15" s="320"/>
    </row>
    <row r="16" spans="1:32" s="298" customFormat="1" x14ac:dyDescent="0.25">
      <c r="A16" s="296"/>
      <c r="B16" s="309"/>
      <c r="C16" s="310"/>
      <c r="D16" s="311"/>
      <c r="E16" s="312"/>
      <c r="F16" s="300"/>
      <c r="G16" s="324"/>
      <c r="H16" s="322"/>
      <c r="I16" s="322"/>
      <c r="J16" s="323"/>
      <c r="K16" s="316"/>
      <c r="L16" s="311"/>
      <c r="M16" s="324"/>
      <c r="N16" s="322"/>
      <c r="O16" s="322"/>
      <c r="P16" s="323"/>
      <c r="Q16" s="316"/>
      <c r="R16" s="311"/>
      <c r="S16" s="324"/>
      <c r="T16" s="322"/>
      <c r="U16" s="322"/>
      <c r="V16" s="323"/>
      <c r="W16" s="325"/>
      <c r="X16" s="322"/>
      <c r="Y16" s="323"/>
      <c r="Z16" s="319"/>
      <c r="AA16" s="320"/>
      <c r="AB16" s="320"/>
      <c r="AC16" s="320"/>
      <c r="AD16" s="320"/>
      <c r="AE16" s="320"/>
      <c r="AF16" s="320"/>
    </row>
    <row r="17" spans="1:32" s="298" customFormat="1" x14ac:dyDescent="0.25">
      <c r="A17" s="296"/>
      <c r="B17" s="309"/>
      <c r="C17" s="310"/>
      <c r="D17" s="311"/>
      <c r="E17" s="312"/>
      <c r="F17" s="300"/>
      <c r="G17" s="324"/>
      <c r="H17" s="322"/>
      <c r="I17" s="322"/>
      <c r="J17" s="323"/>
      <c r="K17" s="316"/>
      <c r="L17" s="311"/>
      <c r="M17" s="324"/>
      <c r="N17" s="322"/>
      <c r="O17" s="322"/>
      <c r="P17" s="323"/>
      <c r="Q17" s="316"/>
      <c r="R17" s="311"/>
      <c r="S17" s="324"/>
      <c r="T17" s="322"/>
      <c r="U17" s="322"/>
      <c r="V17" s="323"/>
      <c r="W17" s="325"/>
      <c r="X17" s="322"/>
      <c r="Y17" s="323"/>
      <c r="Z17" s="319"/>
      <c r="AA17" s="320"/>
      <c r="AB17" s="320"/>
      <c r="AC17" s="320"/>
      <c r="AD17" s="320"/>
      <c r="AE17" s="320"/>
      <c r="AF17" s="320"/>
    </row>
    <row r="18" spans="1:32" s="298" customFormat="1" x14ac:dyDescent="0.25">
      <c r="A18" s="296"/>
      <c r="B18" s="309"/>
      <c r="C18" s="310"/>
      <c r="D18" s="311"/>
      <c r="E18" s="312"/>
      <c r="F18" s="300"/>
      <c r="G18" s="324"/>
      <c r="H18" s="322"/>
      <c r="I18" s="322"/>
      <c r="J18" s="323"/>
      <c r="K18" s="316"/>
      <c r="L18" s="311"/>
      <c r="M18" s="324"/>
      <c r="N18" s="322"/>
      <c r="O18" s="322"/>
      <c r="P18" s="323"/>
      <c r="Q18" s="316"/>
      <c r="R18" s="311"/>
      <c r="S18" s="324"/>
      <c r="T18" s="322"/>
      <c r="U18" s="322"/>
      <c r="V18" s="323"/>
      <c r="W18" s="325"/>
      <c r="X18" s="322"/>
      <c r="Y18" s="323"/>
      <c r="Z18" s="319"/>
      <c r="AA18" s="320"/>
      <c r="AB18" s="320"/>
      <c r="AC18" s="320"/>
      <c r="AD18" s="320"/>
      <c r="AE18" s="320"/>
      <c r="AF18" s="320"/>
    </row>
    <row r="19" spans="1:32" s="339" customFormat="1" x14ac:dyDescent="0.25">
      <c r="A19" s="296"/>
      <c r="B19" s="309"/>
      <c r="C19" s="321"/>
      <c r="D19" s="311"/>
      <c r="E19" s="312"/>
      <c r="F19" s="300"/>
      <c r="G19" s="322"/>
      <c r="H19" s="324"/>
      <c r="I19" s="322"/>
      <c r="J19" s="323"/>
      <c r="K19" s="338"/>
      <c r="L19" s="311"/>
      <c r="M19" s="322"/>
      <c r="N19" s="324"/>
      <c r="O19" s="324"/>
      <c r="P19" s="323"/>
      <c r="Q19" s="338"/>
      <c r="R19" s="311"/>
      <c r="S19" s="322"/>
      <c r="T19" s="324"/>
      <c r="U19" s="324"/>
      <c r="V19" s="323"/>
      <c r="W19" s="325"/>
      <c r="X19" s="322"/>
      <c r="Y19" s="323"/>
      <c r="Z19" s="319">
        <f t="shared" si="0"/>
        <v>0</v>
      </c>
      <c r="AA19" s="320">
        <f t="shared" si="1"/>
        <v>0</v>
      </c>
      <c r="AB19" s="320">
        <f t="shared" si="2"/>
        <v>0</v>
      </c>
      <c r="AC19" s="320"/>
      <c r="AD19" s="320"/>
      <c r="AE19" s="320"/>
      <c r="AF19" s="320"/>
    </row>
    <row r="20" spans="1:32" s="339" customFormat="1" x14ac:dyDescent="0.25">
      <c r="A20" s="296"/>
      <c r="B20" s="309"/>
      <c r="C20" s="321"/>
      <c r="D20" s="311"/>
      <c r="E20" s="312"/>
      <c r="F20" s="300"/>
      <c r="G20" s="322"/>
      <c r="H20" s="322"/>
      <c r="I20" s="322"/>
      <c r="J20" s="323"/>
      <c r="K20" s="316"/>
      <c r="L20" s="311"/>
      <c r="M20" s="322"/>
      <c r="N20" s="324"/>
      <c r="O20" s="324"/>
      <c r="P20" s="323"/>
      <c r="Q20" s="316"/>
      <c r="R20" s="311"/>
      <c r="S20" s="322"/>
      <c r="T20" s="324"/>
      <c r="U20" s="324"/>
      <c r="V20" s="323"/>
      <c r="W20" s="325"/>
      <c r="X20" s="322"/>
      <c r="Y20" s="323"/>
      <c r="Z20" s="319">
        <f t="shared" si="0"/>
        <v>0</v>
      </c>
      <c r="AA20" s="320">
        <f t="shared" si="1"/>
        <v>0</v>
      </c>
      <c r="AB20" s="320">
        <f t="shared" si="2"/>
        <v>0</v>
      </c>
      <c r="AC20" s="320"/>
      <c r="AD20" s="320"/>
      <c r="AE20" s="320"/>
      <c r="AF20" s="320"/>
    </row>
    <row r="21" spans="1:32" s="298" customFormat="1" x14ac:dyDescent="0.25">
      <c r="A21" s="296"/>
      <c r="B21" s="327" t="s">
        <v>216</v>
      </c>
      <c r="C21" s="340"/>
      <c r="D21" s="331"/>
      <c r="E21" s="329"/>
      <c r="F21" s="330"/>
      <c r="G21" s="329"/>
      <c r="H21" s="329"/>
      <c r="I21" s="331"/>
      <c r="J21" s="332"/>
      <c r="K21" s="334"/>
      <c r="L21" s="331"/>
      <c r="M21" s="329"/>
      <c r="N21" s="329"/>
      <c r="O21" s="331"/>
      <c r="P21" s="332"/>
      <c r="Q21" s="334"/>
      <c r="R21" s="331"/>
      <c r="S21" s="329"/>
      <c r="T21" s="329"/>
      <c r="U21" s="331"/>
      <c r="V21" s="332"/>
      <c r="W21" s="334"/>
      <c r="X21" s="331"/>
      <c r="Y21" s="335"/>
      <c r="Z21" s="319">
        <f t="shared" si="0"/>
        <v>0</v>
      </c>
      <c r="AA21" s="320">
        <f t="shared" si="1"/>
        <v>0</v>
      </c>
      <c r="AB21" s="320">
        <f t="shared" si="2"/>
        <v>0</v>
      </c>
    </row>
    <row r="22" spans="1:32" s="298" customFormat="1" x14ac:dyDescent="0.25">
      <c r="A22" s="308"/>
      <c r="B22" s="309"/>
      <c r="C22" s="341"/>
      <c r="D22" s="342"/>
      <c r="E22" s="341"/>
      <c r="F22" s="300"/>
      <c r="G22" s="322"/>
      <c r="H22" s="324"/>
      <c r="I22" s="322"/>
      <c r="J22" s="323"/>
      <c r="K22" s="316"/>
      <c r="L22" s="311"/>
      <c r="M22" s="322"/>
      <c r="N22" s="324"/>
      <c r="O22" s="322"/>
      <c r="P22" s="323"/>
      <c r="Q22" s="316"/>
      <c r="R22" s="311"/>
      <c r="S22" s="314"/>
      <c r="T22" s="317"/>
      <c r="U22" s="314"/>
      <c r="V22" s="315"/>
      <c r="W22" s="318"/>
      <c r="X22" s="314"/>
      <c r="Y22" s="315"/>
      <c r="Z22" s="319">
        <f t="shared" si="0"/>
        <v>0</v>
      </c>
      <c r="AA22" s="320">
        <f t="shared" si="1"/>
        <v>0</v>
      </c>
      <c r="AB22" s="320">
        <f t="shared" si="2"/>
        <v>0</v>
      </c>
      <c r="AC22" s="320"/>
      <c r="AD22" s="320"/>
      <c r="AE22" s="320"/>
      <c r="AF22" s="320"/>
    </row>
    <row r="23" spans="1:32" s="298" customFormat="1" x14ac:dyDescent="0.25">
      <c r="A23" s="308"/>
      <c r="B23" s="309"/>
      <c r="C23" s="341"/>
      <c r="D23" s="342"/>
      <c r="E23" s="341"/>
      <c r="F23" s="300"/>
      <c r="G23" s="322"/>
      <c r="H23" s="324"/>
      <c r="I23" s="322"/>
      <c r="J23" s="323"/>
      <c r="K23" s="316"/>
      <c r="L23" s="311"/>
      <c r="M23" s="322"/>
      <c r="N23" s="324"/>
      <c r="O23" s="322"/>
      <c r="P23" s="323"/>
      <c r="Q23" s="316"/>
      <c r="R23" s="311"/>
      <c r="S23" s="314"/>
      <c r="T23" s="317"/>
      <c r="U23" s="314"/>
      <c r="V23" s="315"/>
      <c r="W23" s="318"/>
      <c r="X23" s="314"/>
      <c r="Y23" s="315"/>
      <c r="Z23" s="319">
        <f t="shared" si="0"/>
        <v>0</v>
      </c>
      <c r="AA23" s="320">
        <f t="shared" si="1"/>
        <v>0</v>
      </c>
      <c r="AB23" s="320">
        <f t="shared" si="2"/>
        <v>0</v>
      </c>
      <c r="AC23" s="320"/>
      <c r="AD23" s="320"/>
      <c r="AE23" s="320"/>
      <c r="AF23" s="320"/>
    </row>
    <row r="24" spans="1:32" s="298" customFormat="1" x14ac:dyDescent="0.25">
      <c r="A24" s="308"/>
      <c r="B24" s="309"/>
      <c r="C24" s="341"/>
      <c r="D24" s="342"/>
      <c r="E24" s="341"/>
      <c r="F24" s="300"/>
      <c r="G24" s="322"/>
      <c r="H24" s="324"/>
      <c r="I24" s="322"/>
      <c r="J24" s="323"/>
      <c r="K24" s="316"/>
      <c r="L24" s="311"/>
      <c r="M24" s="322"/>
      <c r="N24" s="324"/>
      <c r="O24" s="322"/>
      <c r="P24" s="323"/>
      <c r="Q24" s="316"/>
      <c r="R24" s="311"/>
      <c r="S24" s="314"/>
      <c r="T24" s="317"/>
      <c r="U24" s="314"/>
      <c r="V24" s="315"/>
      <c r="W24" s="318"/>
      <c r="X24" s="314"/>
      <c r="Y24" s="315"/>
      <c r="Z24" s="319"/>
      <c r="AA24" s="320"/>
      <c r="AB24" s="320"/>
      <c r="AC24" s="320"/>
      <c r="AD24" s="320"/>
      <c r="AE24" s="320"/>
      <c r="AF24" s="320"/>
    </row>
    <row r="25" spans="1:32" s="298" customFormat="1" x14ac:dyDescent="0.25">
      <c r="A25" s="308"/>
      <c r="B25" s="309"/>
      <c r="C25" s="341"/>
      <c r="D25" s="342"/>
      <c r="E25" s="341"/>
      <c r="F25" s="300"/>
      <c r="G25" s="322"/>
      <c r="H25" s="324"/>
      <c r="I25" s="322"/>
      <c r="J25" s="323"/>
      <c r="K25" s="316"/>
      <c r="L25" s="311"/>
      <c r="M25" s="322"/>
      <c r="N25" s="324"/>
      <c r="O25" s="322"/>
      <c r="P25" s="323"/>
      <c r="Q25" s="316"/>
      <c r="R25" s="311"/>
      <c r="S25" s="314"/>
      <c r="T25" s="317"/>
      <c r="U25" s="314"/>
      <c r="V25" s="315"/>
      <c r="W25" s="318"/>
      <c r="X25" s="314"/>
      <c r="Y25" s="315"/>
      <c r="Z25" s="319"/>
      <c r="AA25" s="320"/>
      <c r="AB25" s="320"/>
      <c r="AC25" s="320"/>
      <c r="AD25" s="320"/>
      <c r="AE25" s="320"/>
      <c r="AF25" s="320"/>
    </row>
    <row r="26" spans="1:32" s="298" customFormat="1" x14ac:dyDescent="0.25">
      <c r="A26" s="308"/>
      <c r="B26" s="309"/>
      <c r="C26" s="341"/>
      <c r="D26" s="342"/>
      <c r="E26" s="341"/>
      <c r="F26" s="300"/>
      <c r="G26" s="322"/>
      <c r="H26" s="324"/>
      <c r="I26" s="322"/>
      <c r="J26" s="323"/>
      <c r="K26" s="316"/>
      <c r="L26" s="311"/>
      <c r="M26" s="322"/>
      <c r="N26" s="324"/>
      <c r="O26" s="322"/>
      <c r="P26" s="323"/>
      <c r="Q26" s="316"/>
      <c r="R26" s="311"/>
      <c r="S26" s="314"/>
      <c r="T26" s="317"/>
      <c r="U26" s="314"/>
      <c r="V26" s="315"/>
      <c r="W26" s="318"/>
      <c r="X26" s="314"/>
      <c r="Y26" s="315"/>
      <c r="Z26" s="319"/>
      <c r="AA26" s="320"/>
      <c r="AB26" s="320"/>
      <c r="AC26" s="320"/>
      <c r="AD26" s="320"/>
      <c r="AE26" s="320"/>
      <c r="AF26" s="320"/>
    </row>
    <row r="27" spans="1:32" s="298" customFormat="1" x14ac:dyDescent="0.25">
      <c r="A27" s="308"/>
      <c r="B27" s="309"/>
      <c r="C27" s="341"/>
      <c r="D27" s="342"/>
      <c r="E27" s="341"/>
      <c r="F27" s="300"/>
      <c r="G27" s="322"/>
      <c r="H27" s="324"/>
      <c r="I27" s="322"/>
      <c r="J27" s="323"/>
      <c r="K27" s="316"/>
      <c r="L27" s="311"/>
      <c r="M27" s="322"/>
      <c r="N27" s="324"/>
      <c r="O27" s="322"/>
      <c r="P27" s="323"/>
      <c r="Q27" s="316"/>
      <c r="R27" s="311"/>
      <c r="S27" s="314"/>
      <c r="T27" s="317"/>
      <c r="U27" s="314"/>
      <c r="V27" s="315"/>
      <c r="W27" s="318"/>
      <c r="X27" s="314"/>
      <c r="Y27" s="315"/>
      <c r="Z27" s="319"/>
      <c r="AA27" s="320"/>
      <c r="AB27" s="320"/>
      <c r="AC27" s="320"/>
      <c r="AD27" s="320"/>
      <c r="AE27" s="320"/>
      <c r="AF27" s="320"/>
    </row>
    <row r="28" spans="1:32" s="298" customFormat="1" x14ac:dyDescent="0.25">
      <c r="A28" s="308"/>
      <c r="B28" s="309"/>
      <c r="C28" s="341"/>
      <c r="D28" s="342"/>
      <c r="E28" s="341"/>
      <c r="F28" s="300"/>
      <c r="G28" s="322"/>
      <c r="H28" s="324"/>
      <c r="I28" s="322"/>
      <c r="J28" s="323"/>
      <c r="K28" s="316"/>
      <c r="L28" s="311"/>
      <c r="M28" s="322"/>
      <c r="N28" s="324"/>
      <c r="O28" s="322"/>
      <c r="P28" s="323"/>
      <c r="Q28" s="316"/>
      <c r="R28" s="311"/>
      <c r="S28" s="314"/>
      <c r="T28" s="317"/>
      <c r="U28" s="314"/>
      <c r="V28" s="315"/>
      <c r="W28" s="318"/>
      <c r="X28" s="314"/>
      <c r="Y28" s="315"/>
      <c r="Z28" s="319"/>
      <c r="AA28" s="320"/>
      <c r="AB28" s="320"/>
      <c r="AC28" s="320"/>
      <c r="AD28" s="320"/>
      <c r="AE28" s="320"/>
      <c r="AF28" s="320"/>
    </row>
    <row r="29" spans="1:32" s="298" customFormat="1" x14ac:dyDescent="0.25">
      <c r="A29" s="308"/>
      <c r="B29" s="309"/>
      <c r="C29" s="341"/>
      <c r="D29" s="342"/>
      <c r="E29" s="341"/>
      <c r="F29" s="300"/>
      <c r="G29" s="322"/>
      <c r="H29" s="324"/>
      <c r="I29" s="322"/>
      <c r="J29" s="323"/>
      <c r="K29" s="316"/>
      <c r="L29" s="311"/>
      <c r="M29" s="322"/>
      <c r="N29" s="324"/>
      <c r="O29" s="322"/>
      <c r="P29" s="323"/>
      <c r="Q29" s="316"/>
      <c r="R29" s="311"/>
      <c r="S29" s="314"/>
      <c r="T29" s="317"/>
      <c r="U29" s="314"/>
      <c r="V29" s="315"/>
      <c r="W29" s="318"/>
      <c r="X29" s="314"/>
      <c r="Y29" s="315"/>
      <c r="Z29" s="319">
        <f t="shared" si="0"/>
        <v>0</v>
      </c>
      <c r="AA29" s="320">
        <f t="shared" si="1"/>
        <v>0</v>
      </c>
      <c r="AB29" s="320">
        <f t="shared" si="2"/>
        <v>0</v>
      </c>
      <c r="AC29" s="320"/>
      <c r="AD29" s="320"/>
      <c r="AE29" s="320"/>
      <c r="AF29" s="320"/>
    </row>
    <row r="30" spans="1:32" s="298" customFormat="1" x14ac:dyDescent="0.25">
      <c r="A30" s="308"/>
      <c r="B30" s="327" t="s">
        <v>217</v>
      </c>
      <c r="C30" s="331"/>
      <c r="D30" s="331"/>
      <c r="E30" s="329"/>
      <c r="F30" s="330"/>
      <c r="G30" s="329"/>
      <c r="H30" s="343"/>
      <c r="I30" s="344"/>
      <c r="J30" s="345"/>
      <c r="K30" s="334"/>
      <c r="L30" s="331"/>
      <c r="M30" s="329"/>
      <c r="N30" s="343"/>
      <c r="O30" s="344"/>
      <c r="P30" s="345"/>
      <c r="Q30" s="334"/>
      <c r="R30" s="331"/>
      <c r="S30" s="329"/>
      <c r="T30" s="343"/>
      <c r="U30" s="344"/>
      <c r="V30" s="345"/>
      <c r="W30" s="346"/>
      <c r="X30" s="344"/>
      <c r="Y30" s="335"/>
      <c r="Z30" s="319">
        <f>H30+N30+T30-Y30</f>
        <v>0</v>
      </c>
      <c r="AA30" s="320">
        <f>I30+O30+U30-W30</f>
        <v>0</v>
      </c>
      <c r="AB30" s="320">
        <f>J30+P30+V30-X30</f>
        <v>0</v>
      </c>
    </row>
    <row r="31" spans="1:32" s="298" customFormat="1" x14ac:dyDescent="0.25">
      <c r="A31" s="308"/>
      <c r="B31" s="336"/>
      <c r="C31" s="301"/>
      <c r="D31" s="301"/>
      <c r="E31" s="347"/>
      <c r="F31" s="348"/>
      <c r="G31" s="347"/>
      <c r="H31" s="349"/>
      <c r="I31" s="311"/>
      <c r="J31" s="350"/>
      <c r="K31" s="305"/>
      <c r="L31" s="301"/>
      <c r="M31" s="347"/>
      <c r="N31" s="349"/>
      <c r="O31" s="311"/>
      <c r="P31" s="350"/>
      <c r="Q31" s="305"/>
      <c r="R31" s="301"/>
      <c r="S31" s="347"/>
      <c r="T31" s="349"/>
      <c r="U31" s="311"/>
      <c r="V31" s="350"/>
      <c r="W31" s="316"/>
      <c r="X31" s="311"/>
      <c r="Y31" s="306"/>
      <c r="Z31" s="319"/>
      <c r="AA31" s="320"/>
      <c r="AB31" s="320"/>
    </row>
    <row r="32" spans="1:32" s="298" customFormat="1" x14ac:dyDescent="0.25">
      <c r="A32" s="308"/>
      <c r="B32" s="336"/>
      <c r="C32" s="301"/>
      <c r="D32" s="301"/>
      <c r="E32" s="347"/>
      <c r="F32" s="348"/>
      <c r="G32" s="347"/>
      <c r="H32" s="349"/>
      <c r="I32" s="311"/>
      <c r="J32" s="350"/>
      <c r="K32" s="305"/>
      <c r="L32" s="301"/>
      <c r="M32" s="347"/>
      <c r="N32" s="349"/>
      <c r="O32" s="311"/>
      <c r="P32" s="350"/>
      <c r="Q32" s="305"/>
      <c r="R32" s="301"/>
      <c r="S32" s="347"/>
      <c r="T32" s="349"/>
      <c r="U32" s="311"/>
      <c r="V32" s="350"/>
      <c r="W32" s="316"/>
      <c r="X32" s="311"/>
      <c r="Y32" s="306"/>
      <c r="Z32" s="319"/>
      <c r="AA32" s="320"/>
      <c r="AB32" s="320"/>
    </row>
    <row r="33" spans="1:32" s="298" customFormat="1" x14ac:dyDescent="0.25">
      <c r="A33" s="308"/>
      <c r="B33" s="336"/>
      <c r="C33" s="301"/>
      <c r="D33" s="301"/>
      <c r="E33" s="347"/>
      <c r="F33" s="348"/>
      <c r="G33" s="347"/>
      <c r="H33" s="349"/>
      <c r="I33" s="311"/>
      <c r="J33" s="350"/>
      <c r="K33" s="305"/>
      <c r="L33" s="301"/>
      <c r="M33" s="347"/>
      <c r="N33" s="349"/>
      <c r="O33" s="311"/>
      <c r="P33" s="350"/>
      <c r="Q33" s="305"/>
      <c r="R33" s="301"/>
      <c r="S33" s="347"/>
      <c r="T33" s="349"/>
      <c r="U33" s="311"/>
      <c r="V33" s="350"/>
      <c r="W33" s="316"/>
      <c r="X33" s="311"/>
      <c r="Y33" s="306"/>
      <c r="Z33" s="319"/>
      <c r="AA33" s="320"/>
      <c r="AB33" s="320"/>
    </row>
    <row r="34" spans="1:32" s="298" customFormat="1" x14ac:dyDescent="0.25">
      <c r="A34" s="308"/>
      <c r="B34" s="336"/>
      <c r="C34" s="301"/>
      <c r="D34" s="301"/>
      <c r="E34" s="347"/>
      <c r="F34" s="348"/>
      <c r="G34" s="347"/>
      <c r="H34" s="349"/>
      <c r="I34" s="311"/>
      <c r="J34" s="350"/>
      <c r="K34" s="305"/>
      <c r="L34" s="301"/>
      <c r="M34" s="347"/>
      <c r="N34" s="349"/>
      <c r="O34" s="311"/>
      <c r="P34" s="350"/>
      <c r="Q34" s="305"/>
      <c r="R34" s="301"/>
      <c r="S34" s="347"/>
      <c r="T34" s="349"/>
      <c r="U34" s="311"/>
      <c r="V34" s="350"/>
      <c r="W34" s="316"/>
      <c r="X34" s="311"/>
      <c r="Y34" s="306"/>
      <c r="Z34" s="319"/>
      <c r="AA34" s="320"/>
      <c r="AB34" s="320"/>
    </row>
    <row r="35" spans="1:32" s="298" customFormat="1" x14ac:dyDescent="0.25">
      <c r="A35" s="308"/>
      <c r="B35" s="336"/>
      <c r="C35" s="301"/>
      <c r="D35" s="301"/>
      <c r="E35" s="347"/>
      <c r="F35" s="348"/>
      <c r="G35" s="347"/>
      <c r="H35" s="349"/>
      <c r="I35" s="311"/>
      <c r="J35" s="350"/>
      <c r="K35" s="305"/>
      <c r="L35" s="301"/>
      <c r="M35" s="347"/>
      <c r="N35" s="349"/>
      <c r="O35" s="311"/>
      <c r="P35" s="350"/>
      <c r="Q35" s="305"/>
      <c r="R35" s="301"/>
      <c r="S35" s="347"/>
      <c r="T35" s="349"/>
      <c r="U35" s="311"/>
      <c r="V35" s="350"/>
      <c r="W35" s="316"/>
      <c r="X35" s="311"/>
      <c r="Y35" s="306"/>
      <c r="Z35" s="319"/>
      <c r="AA35" s="320"/>
      <c r="AB35" s="320"/>
    </row>
    <row r="36" spans="1:32" s="298" customFormat="1" x14ac:dyDescent="0.25">
      <c r="A36" s="308"/>
      <c r="B36" s="336"/>
      <c r="C36" s="301"/>
      <c r="D36" s="301"/>
      <c r="E36" s="347"/>
      <c r="F36" s="348"/>
      <c r="G36" s="347"/>
      <c r="H36" s="349"/>
      <c r="I36" s="311"/>
      <c r="J36" s="350"/>
      <c r="K36" s="305"/>
      <c r="L36" s="301"/>
      <c r="M36" s="347"/>
      <c r="N36" s="349"/>
      <c r="O36" s="311"/>
      <c r="P36" s="350"/>
      <c r="Q36" s="305"/>
      <c r="R36" s="301"/>
      <c r="S36" s="347"/>
      <c r="T36" s="349"/>
      <c r="U36" s="311"/>
      <c r="V36" s="350"/>
      <c r="W36" s="316"/>
      <c r="X36" s="311"/>
      <c r="Y36" s="306"/>
      <c r="Z36" s="319"/>
      <c r="AA36" s="320"/>
      <c r="AB36" s="320"/>
    </row>
    <row r="37" spans="1:32" s="298" customFormat="1" x14ac:dyDescent="0.25">
      <c r="A37" s="308"/>
      <c r="B37" s="336"/>
      <c r="C37" s="301"/>
      <c r="D37" s="301"/>
      <c r="E37" s="347"/>
      <c r="F37" s="348"/>
      <c r="G37" s="347"/>
      <c r="H37" s="349"/>
      <c r="I37" s="311"/>
      <c r="J37" s="350"/>
      <c r="K37" s="305"/>
      <c r="L37" s="301"/>
      <c r="M37" s="347"/>
      <c r="N37" s="349"/>
      <c r="O37" s="311"/>
      <c r="P37" s="350"/>
      <c r="Q37" s="305"/>
      <c r="R37" s="301"/>
      <c r="S37" s="347"/>
      <c r="T37" s="349"/>
      <c r="U37" s="311"/>
      <c r="V37" s="350"/>
      <c r="W37" s="316"/>
      <c r="X37" s="311"/>
      <c r="Y37" s="306"/>
      <c r="Z37" s="319"/>
      <c r="AA37" s="320"/>
      <c r="AB37" s="320"/>
    </row>
    <row r="38" spans="1:32" s="298" customFormat="1" x14ac:dyDescent="0.25">
      <c r="A38" s="308"/>
      <c r="B38" s="336"/>
      <c r="C38" s="301"/>
      <c r="D38" s="301"/>
      <c r="E38" s="347"/>
      <c r="F38" s="348"/>
      <c r="G38" s="347"/>
      <c r="H38" s="349"/>
      <c r="I38" s="311"/>
      <c r="J38" s="350"/>
      <c r="K38" s="305"/>
      <c r="L38" s="301"/>
      <c r="M38" s="347"/>
      <c r="N38" s="349"/>
      <c r="O38" s="311"/>
      <c r="P38" s="350"/>
      <c r="Q38" s="305"/>
      <c r="R38" s="301"/>
      <c r="S38" s="347"/>
      <c r="T38" s="349"/>
      <c r="U38" s="311"/>
      <c r="V38" s="350"/>
      <c r="W38" s="316"/>
      <c r="X38" s="311"/>
      <c r="Y38" s="306"/>
      <c r="Z38" s="319"/>
      <c r="AA38" s="320"/>
      <c r="AB38" s="320"/>
    </row>
    <row r="39" spans="1:32" s="298" customFormat="1" x14ac:dyDescent="0.25">
      <c r="A39" s="308"/>
      <c r="B39" s="327" t="s">
        <v>239</v>
      </c>
      <c r="C39" s="331"/>
      <c r="D39" s="331"/>
      <c r="E39" s="329"/>
      <c r="F39" s="330"/>
      <c r="G39" s="329"/>
      <c r="H39" s="343"/>
      <c r="I39" s="344"/>
      <c r="J39" s="345"/>
      <c r="K39" s="334"/>
      <c r="L39" s="331"/>
      <c r="M39" s="329"/>
      <c r="N39" s="343"/>
      <c r="O39" s="344"/>
      <c r="P39" s="345"/>
      <c r="Q39" s="334"/>
      <c r="R39" s="331"/>
      <c r="S39" s="329"/>
      <c r="T39" s="343"/>
      <c r="U39" s="344"/>
      <c r="V39" s="345"/>
      <c r="W39" s="346"/>
      <c r="X39" s="344"/>
      <c r="Y39" s="335"/>
      <c r="Z39" s="319">
        <f t="shared" si="0"/>
        <v>0</v>
      </c>
      <c r="AA39" s="320">
        <f t="shared" si="1"/>
        <v>0</v>
      </c>
      <c r="AB39" s="320">
        <f t="shared" si="2"/>
        <v>0</v>
      </c>
    </row>
    <row r="40" spans="1:32" s="298" customFormat="1" x14ac:dyDescent="0.25">
      <c r="A40" s="308"/>
      <c r="B40" s="351"/>
      <c r="C40" s="311"/>
      <c r="D40" s="311"/>
      <c r="E40" s="311"/>
      <c r="F40" s="300"/>
      <c r="G40" s="314"/>
      <c r="H40" s="314"/>
      <c r="I40" s="314"/>
      <c r="J40" s="315"/>
      <c r="K40" s="316"/>
      <c r="L40" s="311"/>
      <c r="M40" s="314"/>
      <c r="N40" s="314"/>
      <c r="O40" s="314"/>
      <c r="P40" s="315"/>
      <c r="Q40" s="316"/>
      <c r="R40" s="311"/>
      <c r="S40" s="314"/>
      <c r="T40" s="314"/>
      <c r="U40" s="314"/>
      <c r="V40" s="315"/>
      <c r="W40" s="318"/>
      <c r="X40" s="314"/>
      <c r="Y40" s="315"/>
      <c r="Z40" s="319">
        <f t="shared" si="0"/>
        <v>0</v>
      </c>
      <c r="AA40" s="320">
        <f t="shared" si="1"/>
        <v>0</v>
      </c>
      <c r="AB40" s="320">
        <f t="shared" si="2"/>
        <v>0</v>
      </c>
      <c r="AC40" s="320"/>
      <c r="AD40" s="320"/>
      <c r="AE40" s="320"/>
      <c r="AF40" s="320"/>
    </row>
    <row r="41" spans="1:32" s="298" customFormat="1" x14ac:dyDescent="0.25">
      <c r="A41" s="308"/>
      <c r="B41" s="351"/>
      <c r="C41" s="311"/>
      <c r="D41" s="311"/>
      <c r="E41" s="311"/>
      <c r="F41" s="300"/>
      <c r="G41" s="314"/>
      <c r="H41" s="314"/>
      <c r="I41" s="314"/>
      <c r="J41" s="315"/>
      <c r="K41" s="316"/>
      <c r="L41" s="311"/>
      <c r="M41" s="314"/>
      <c r="N41" s="314"/>
      <c r="O41" s="314"/>
      <c r="P41" s="315"/>
      <c r="Q41" s="316"/>
      <c r="R41" s="311"/>
      <c r="S41" s="314"/>
      <c r="T41" s="314"/>
      <c r="U41" s="314"/>
      <c r="V41" s="315"/>
      <c r="W41" s="318"/>
      <c r="X41" s="314"/>
      <c r="Y41" s="315"/>
      <c r="Z41" s="319"/>
      <c r="AA41" s="320"/>
      <c r="AB41" s="320"/>
      <c r="AC41" s="320"/>
      <c r="AD41" s="320"/>
      <c r="AE41" s="320"/>
      <c r="AF41" s="320"/>
    </row>
    <row r="42" spans="1:32" s="298" customFormat="1" x14ac:dyDescent="0.25">
      <c r="A42" s="308"/>
      <c r="B42" s="351"/>
      <c r="C42" s="311"/>
      <c r="D42" s="311"/>
      <c r="E42" s="311"/>
      <c r="F42" s="300"/>
      <c r="G42" s="314"/>
      <c r="H42" s="314"/>
      <c r="I42" s="314"/>
      <c r="J42" s="315"/>
      <c r="K42" s="316"/>
      <c r="L42" s="311"/>
      <c r="M42" s="314"/>
      <c r="N42" s="314"/>
      <c r="O42" s="314"/>
      <c r="P42" s="315"/>
      <c r="Q42" s="316"/>
      <c r="R42" s="311"/>
      <c r="S42" s="314"/>
      <c r="T42" s="314"/>
      <c r="U42" s="314"/>
      <c r="V42" s="315"/>
      <c r="W42" s="318"/>
      <c r="X42" s="314"/>
      <c r="Y42" s="315"/>
      <c r="Z42" s="319"/>
      <c r="AA42" s="320"/>
      <c r="AB42" s="320"/>
      <c r="AC42" s="320"/>
      <c r="AD42" s="320"/>
      <c r="AE42" s="320"/>
      <c r="AF42" s="320"/>
    </row>
    <row r="43" spans="1:32" s="298" customFormat="1" x14ac:dyDescent="0.25">
      <c r="A43" s="308"/>
      <c r="B43" s="351"/>
      <c r="C43" s="311"/>
      <c r="D43" s="311"/>
      <c r="E43" s="311"/>
      <c r="F43" s="300"/>
      <c r="G43" s="314"/>
      <c r="H43" s="314"/>
      <c r="I43" s="314"/>
      <c r="J43" s="315"/>
      <c r="K43" s="316"/>
      <c r="L43" s="311"/>
      <c r="M43" s="314"/>
      <c r="N43" s="314"/>
      <c r="O43" s="314"/>
      <c r="P43" s="315"/>
      <c r="Q43" s="316"/>
      <c r="R43" s="311"/>
      <c r="S43" s="314"/>
      <c r="T43" s="314"/>
      <c r="U43" s="314"/>
      <c r="V43" s="315"/>
      <c r="W43" s="318"/>
      <c r="X43" s="314"/>
      <c r="Y43" s="315"/>
      <c r="Z43" s="319"/>
      <c r="AA43" s="320"/>
      <c r="AB43" s="320"/>
      <c r="AC43" s="320"/>
      <c r="AD43" s="320"/>
      <c r="AE43" s="320"/>
      <c r="AF43" s="320"/>
    </row>
    <row r="44" spans="1:32" s="298" customFormat="1" x14ac:dyDescent="0.25">
      <c r="A44" s="308"/>
      <c r="B44" s="351"/>
      <c r="C44" s="311"/>
      <c r="D44" s="311"/>
      <c r="E44" s="311"/>
      <c r="F44" s="300"/>
      <c r="G44" s="314"/>
      <c r="H44" s="314"/>
      <c r="I44" s="314"/>
      <c r="J44" s="315"/>
      <c r="K44" s="316"/>
      <c r="L44" s="311"/>
      <c r="M44" s="314"/>
      <c r="N44" s="314"/>
      <c r="O44" s="314"/>
      <c r="P44" s="315"/>
      <c r="Q44" s="316"/>
      <c r="R44" s="311"/>
      <c r="S44" s="314"/>
      <c r="T44" s="314"/>
      <c r="U44" s="314"/>
      <c r="V44" s="315"/>
      <c r="W44" s="318"/>
      <c r="X44" s="314"/>
      <c r="Y44" s="315"/>
      <c r="Z44" s="319"/>
      <c r="AA44" s="320"/>
      <c r="AB44" s="320"/>
      <c r="AC44" s="320"/>
      <c r="AD44" s="320"/>
      <c r="AE44" s="320"/>
      <c r="AF44" s="320"/>
    </row>
    <row r="45" spans="1:32" s="298" customFormat="1" x14ac:dyDescent="0.25">
      <c r="A45" s="308"/>
      <c r="B45" s="309"/>
      <c r="C45" s="311"/>
      <c r="D45" s="311"/>
      <c r="E45" s="311"/>
      <c r="F45" s="300"/>
      <c r="G45" s="314"/>
      <c r="H45" s="314"/>
      <c r="I45" s="314"/>
      <c r="J45" s="315"/>
      <c r="K45" s="316"/>
      <c r="L45" s="311"/>
      <c r="M45" s="314"/>
      <c r="N45" s="314"/>
      <c r="O45" s="314"/>
      <c r="P45" s="315"/>
      <c r="Q45" s="316"/>
      <c r="R45" s="311"/>
      <c r="S45" s="314"/>
      <c r="T45" s="314"/>
      <c r="U45" s="314"/>
      <c r="V45" s="315"/>
      <c r="W45" s="318"/>
      <c r="X45" s="314"/>
      <c r="Y45" s="315"/>
      <c r="Z45" s="319">
        <f t="shared" si="0"/>
        <v>0</v>
      </c>
      <c r="AA45" s="320">
        <f t="shared" si="1"/>
        <v>0</v>
      </c>
      <c r="AB45" s="320">
        <f t="shared" si="2"/>
        <v>0</v>
      </c>
      <c r="AC45" s="320"/>
      <c r="AD45" s="320"/>
      <c r="AE45" s="320"/>
      <c r="AF45" s="320"/>
    </row>
    <row r="46" spans="1:32" s="298" customFormat="1" x14ac:dyDescent="0.25">
      <c r="A46" s="308"/>
      <c r="B46" s="336"/>
      <c r="C46" s="311"/>
      <c r="D46" s="311"/>
      <c r="E46" s="352"/>
      <c r="F46" s="300"/>
      <c r="G46" s="352"/>
      <c r="H46" s="353"/>
      <c r="I46" s="353"/>
      <c r="J46" s="354"/>
      <c r="K46" s="316"/>
      <c r="L46" s="311"/>
      <c r="M46" s="352"/>
      <c r="N46" s="353"/>
      <c r="O46" s="353"/>
      <c r="P46" s="354"/>
      <c r="Q46" s="316"/>
      <c r="R46" s="311"/>
      <c r="S46" s="314"/>
      <c r="T46" s="353"/>
      <c r="U46" s="353"/>
      <c r="V46" s="354"/>
      <c r="W46" s="355"/>
      <c r="X46" s="353"/>
      <c r="Y46" s="354"/>
      <c r="Z46" s="319">
        <f t="shared" si="0"/>
        <v>0</v>
      </c>
      <c r="AA46" s="320">
        <f t="shared" si="1"/>
        <v>0</v>
      </c>
      <c r="AB46" s="320">
        <f t="shared" si="2"/>
        <v>0</v>
      </c>
      <c r="AC46" s="356"/>
      <c r="AD46" s="356"/>
      <c r="AE46" s="356"/>
      <c r="AF46" s="320"/>
    </row>
    <row r="47" spans="1:32" s="298" customFormat="1" x14ac:dyDescent="0.25">
      <c r="A47" s="308"/>
      <c r="B47" s="327" t="s">
        <v>240</v>
      </c>
      <c r="C47" s="331"/>
      <c r="D47" s="331"/>
      <c r="E47" s="328"/>
      <c r="F47" s="330"/>
      <c r="G47" s="328"/>
      <c r="H47" s="343"/>
      <c r="I47" s="357"/>
      <c r="J47" s="358"/>
      <c r="K47" s="334"/>
      <c r="L47" s="331"/>
      <c r="M47" s="328"/>
      <c r="N47" s="343"/>
      <c r="O47" s="344"/>
      <c r="P47" s="345"/>
      <c r="Q47" s="334"/>
      <c r="R47" s="331"/>
      <c r="S47" s="328"/>
      <c r="T47" s="343"/>
      <c r="U47" s="344"/>
      <c r="V47" s="345"/>
      <c r="W47" s="346"/>
      <c r="X47" s="344"/>
      <c r="Y47" s="335"/>
      <c r="Z47" s="319">
        <f t="shared" si="0"/>
        <v>0</v>
      </c>
      <c r="AA47" s="320">
        <f t="shared" si="1"/>
        <v>0</v>
      </c>
      <c r="AB47" s="320">
        <f t="shared" si="2"/>
        <v>0</v>
      </c>
    </row>
    <row r="48" spans="1:32" s="298" customFormat="1" x14ac:dyDescent="0.25">
      <c r="A48" s="308"/>
      <c r="B48" s="336"/>
      <c r="C48" s="301"/>
      <c r="D48" s="301"/>
      <c r="E48" s="339"/>
      <c r="F48" s="348"/>
      <c r="G48" s="339"/>
      <c r="H48" s="349"/>
      <c r="I48" s="359"/>
      <c r="J48" s="360"/>
      <c r="K48" s="305"/>
      <c r="L48" s="301"/>
      <c r="M48" s="339"/>
      <c r="N48" s="349"/>
      <c r="O48" s="311"/>
      <c r="P48" s="350"/>
      <c r="Q48" s="305"/>
      <c r="R48" s="301"/>
      <c r="S48" s="339"/>
      <c r="T48" s="349"/>
      <c r="U48" s="311"/>
      <c r="V48" s="350"/>
      <c r="W48" s="316"/>
      <c r="X48" s="311"/>
      <c r="Y48" s="306"/>
      <c r="Z48" s="319"/>
      <c r="AA48" s="320"/>
      <c r="AB48" s="320"/>
    </row>
    <row r="49" spans="1:32" s="298" customFormat="1" x14ac:dyDescent="0.25">
      <c r="A49" s="308"/>
      <c r="B49" s="336"/>
      <c r="C49" s="301"/>
      <c r="D49" s="301"/>
      <c r="E49" s="339"/>
      <c r="F49" s="348"/>
      <c r="G49" s="339"/>
      <c r="H49" s="349"/>
      <c r="I49" s="359"/>
      <c r="J49" s="360"/>
      <c r="K49" s="305"/>
      <c r="L49" s="301"/>
      <c r="M49" s="339"/>
      <c r="N49" s="349"/>
      <c r="O49" s="311"/>
      <c r="P49" s="350"/>
      <c r="Q49" s="305"/>
      <c r="R49" s="301"/>
      <c r="S49" s="339"/>
      <c r="T49" s="349"/>
      <c r="U49" s="311"/>
      <c r="V49" s="350"/>
      <c r="W49" s="316"/>
      <c r="X49" s="311"/>
      <c r="Y49" s="306"/>
      <c r="Z49" s="319"/>
      <c r="AA49" s="320"/>
      <c r="AB49" s="320"/>
    </row>
    <row r="50" spans="1:32" s="298" customFormat="1" x14ac:dyDescent="0.25">
      <c r="A50" s="308"/>
      <c r="B50" s="336"/>
      <c r="C50" s="301"/>
      <c r="D50" s="301"/>
      <c r="E50" s="339"/>
      <c r="F50" s="348"/>
      <c r="G50" s="339"/>
      <c r="H50" s="349"/>
      <c r="I50" s="359"/>
      <c r="J50" s="360"/>
      <c r="K50" s="305"/>
      <c r="L50" s="301"/>
      <c r="M50" s="339"/>
      <c r="N50" s="349"/>
      <c r="O50" s="311"/>
      <c r="P50" s="350"/>
      <c r="Q50" s="305"/>
      <c r="R50" s="301"/>
      <c r="S50" s="339"/>
      <c r="T50" s="349"/>
      <c r="U50" s="311"/>
      <c r="V50" s="350"/>
      <c r="W50" s="316"/>
      <c r="X50" s="311"/>
      <c r="Y50" s="306"/>
      <c r="Z50" s="319"/>
      <c r="AA50" s="320"/>
      <c r="AB50" s="320"/>
    </row>
    <row r="51" spans="1:32" s="298" customFormat="1" x14ac:dyDescent="0.25">
      <c r="A51" s="308"/>
      <c r="B51" s="336"/>
      <c r="C51" s="301"/>
      <c r="D51" s="301"/>
      <c r="E51" s="339"/>
      <c r="F51" s="348"/>
      <c r="G51" s="339"/>
      <c r="H51" s="349"/>
      <c r="I51" s="359"/>
      <c r="J51" s="360"/>
      <c r="K51" s="305"/>
      <c r="L51" s="301"/>
      <c r="M51" s="339"/>
      <c r="N51" s="349"/>
      <c r="O51" s="311"/>
      <c r="P51" s="350"/>
      <c r="Q51" s="305"/>
      <c r="R51" s="301"/>
      <c r="S51" s="339"/>
      <c r="T51" s="349"/>
      <c r="U51" s="311"/>
      <c r="V51" s="350"/>
      <c r="W51" s="316"/>
      <c r="X51" s="311"/>
      <c r="Y51" s="306"/>
      <c r="Z51" s="319"/>
      <c r="AA51" s="320"/>
      <c r="AB51" s="320"/>
    </row>
    <row r="52" spans="1:32" s="298" customFormat="1" x14ac:dyDescent="0.25">
      <c r="A52" s="308"/>
      <c r="B52" s="336"/>
      <c r="C52" s="301"/>
      <c r="D52" s="301"/>
      <c r="E52" s="339"/>
      <c r="F52" s="348"/>
      <c r="G52" s="339"/>
      <c r="H52" s="349"/>
      <c r="I52" s="359"/>
      <c r="J52" s="360"/>
      <c r="K52" s="305"/>
      <c r="L52" s="301"/>
      <c r="M52" s="339"/>
      <c r="N52" s="349"/>
      <c r="O52" s="311"/>
      <c r="P52" s="350"/>
      <c r="Q52" s="305"/>
      <c r="R52" s="301"/>
      <c r="S52" s="339"/>
      <c r="T52" s="349"/>
      <c r="U52" s="311"/>
      <c r="V52" s="350"/>
      <c r="W52" s="316"/>
      <c r="X52" s="311"/>
      <c r="Y52" s="306"/>
      <c r="Z52" s="319"/>
      <c r="AA52" s="320"/>
      <c r="AB52" s="320"/>
    </row>
    <row r="53" spans="1:32" s="298" customFormat="1" x14ac:dyDescent="0.25">
      <c r="A53" s="308"/>
      <c r="B53" s="336"/>
      <c r="C53" s="301"/>
      <c r="D53" s="301"/>
      <c r="E53" s="339"/>
      <c r="F53" s="348"/>
      <c r="G53" s="339"/>
      <c r="H53" s="349"/>
      <c r="I53" s="359"/>
      <c r="J53" s="360"/>
      <c r="K53" s="305"/>
      <c r="L53" s="301"/>
      <c r="M53" s="339"/>
      <c r="N53" s="349"/>
      <c r="O53" s="311"/>
      <c r="P53" s="350"/>
      <c r="Q53" s="305"/>
      <c r="R53" s="301"/>
      <c r="S53" s="339"/>
      <c r="T53" s="349"/>
      <c r="U53" s="311"/>
      <c r="V53" s="350"/>
      <c r="W53" s="316"/>
      <c r="X53" s="311"/>
      <c r="Y53" s="306"/>
      <c r="Z53" s="319"/>
      <c r="AA53" s="320"/>
      <c r="AB53" s="320"/>
    </row>
    <row r="54" spans="1:32" s="298" customFormat="1" x14ac:dyDescent="0.25">
      <c r="A54" s="308"/>
      <c r="B54" s="309"/>
      <c r="C54" s="311"/>
      <c r="D54" s="361"/>
      <c r="E54" s="311"/>
      <c r="F54" s="300"/>
      <c r="G54" s="314"/>
      <c r="H54" s="314"/>
      <c r="I54" s="314"/>
      <c r="J54" s="315"/>
      <c r="K54" s="316"/>
      <c r="L54" s="311"/>
      <c r="M54" s="314"/>
      <c r="N54" s="314"/>
      <c r="O54" s="314"/>
      <c r="P54" s="315"/>
      <c r="Q54" s="316"/>
      <c r="R54" s="311"/>
      <c r="S54" s="314"/>
      <c r="T54" s="314"/>
      <c r="U54" s="314"/>
      <c r="V54" s="315"/>
      <c r="W54" s="318"/>
      <c r="X54" s="314"/>
      <c r="Y54" s="315"/>
      <c r="Z54" s="319">
        <f t="shared" si="0"/>
        <v>0</v>
      </c>
      <c r="AA54" s="320">
        <f t="shared" si="1"/>
        <v>0</v>
      </c>
      <c r="AB54" s="320">
        <f t="shared" si="2"/>
        <v>0</v>
      </c>
      <c r="AC54" s="320"/>
      <c r="AD54" s="320"/>
      <c r="AE54" s="320"/>
      <c r="AF54" s="320"/>
    </row>
    <row r="55" spans="1:32" s="298" customFormat="1" x14ac:dyDescent="0.25">
      <c r="A55" s="308"/>
      <c r="B55" s="309"/>
      <c r="C55" s="311"/>
      <c r="D55" s="361"/>
      <c r="E55" s="311"/>
      <c r="F55" s="300"/>
      <c r="G55" s="314"/>
      <c r="H55" s="317"/>
      <c r="I55" s="314"/>
      <c r="J55" s="315"/>
      <c r="K55" s="316"/>
      <c r="L55" s="311"/>
      <c r="M55" s="314"/>
      <c r="N55" s="317"/>
      <c r="O55" s="314"/>
      <c r="P55" s="315"/>
      <c r="Q55" s="316"/>
      <c r="R55" s="311"/>
      <c r="S55" s="314"/>
      <c r="T55" s="317"/>
      <c r="U55" s="314"/>
      <c r="V55" s="315"/>
      <c r="W55" s="318"/>
      <c r="X55" s="314"/>
      <c r="Y55" s="315"/>
      <c r="Z55" s="319">
        <f t="shared" si="0"/>
        <v>0</v>
      </c>
      <c r="AA55" s="320">
        <f t="shared" si="1"/>
        <v>0</v>
      </c>
      <c r="AB55" s="320">
        <f t="shared" si="2"/>
        <v>0</v>
      </c>
      <c r="AC55" s="320"/>
      <c r="AD55" s="320"/>
      <c r="AE55" s="320"/>
      <c r="AF55" s="320"/>
    </row>
    <row r="56" spans="1:32" s="298" customFormat="1" x14ac:dyDescent="0.25">
      <c r="A56" s="308"/>
      <c r="B56" s="327" t="s">
        <v>220</v>
      </c>
      <c r="C56" s="331"/>
      <c r="D56" s="331"/>
      <c r="E56" s="328"/>
      <c r="F56" s="330"/>
      <c r="G56" s="328"/>
      <c r="H56" s="343"/>
      <c r="I56" s="357"/>
      <c r="J56" s="358"/>
      <c r="K56" s="334"/>
      <c r="L56" s="331"/>
      <c r="M56" s="328"/>
      <c r="N56" s="343"/>
      <c r="O56" s="344"/>
      <c r="P56" s="345"/>
      <c r="Q56" s="334"/>
      <c r="R56" s="331"/>
      <c r="S56" s="328"/>
      <c r="T56" s="343"/>
      <c r="U56" s="344"/>
      <c r="V56" s="345"/>
      <c r="W56" s="346"/>
      <c r="X56" s="344"/>
      <c r="Y56" s="335"/>
      <c r="Z56" s="319">
        <f>H56+N56+T56-Y56</f>
        <v>0</v>
      </c>
      <c r="AA56" s="320">
        <f>I56+O56+U56-W56</f>
        <v>0</v>
      </c>
      <c r="AB56" s="320">
        <f>J56+P56+V56-X56</f>
        <v>0</v>
      </c>
    </row>
    <row r="57" spans="1:32" s="298" customFormat="1" x14ac:dyDescent="0.25">
      <c r="A57" s="308"/>
      <c r="B57" s="336"/>
      <c r="C57" s="301"/>
      <c r="D57" s="301"/>
      <c r="E57" s="339"/>
      <c r="F57" s="348"/>
      <c r="G57" s="339"/>
      <c r="H57" s="349"/>
      <c r="I57" s="359"/>
      <c r="J57" s="360"/>
      <c r="K57" s="305"/>
      <c r="L57" s="301"/>
      <c r="M57" s="339"/>
      <c r="N57" s="349"/>
      <c r="O57" s="311"/>
      <c r="P57" s="350"/>
      <c r="Q57" s="305"/>
      <c r="R57" s="301"/>
      <c r="S57" s="339"/>
      <c r="T57" s="349"/>
      <c r="U57" s="311"/>
      <c r="V57" s="350"/>
      <c r="W57" s="316"/>
      <c r="X57" s="311"/>
      <c r="Y57" s="306"/>
      <c r="Z57" s="319"/>
      <c r="AA57" s="320"/>
      <c r="AB57" s="320"/>
    </row>
    <row r="58" spans="1:32" s="298" customFormat="1" x14ac:dyDescent="0.25">
      <c r="A58" s="308"/>
      <c r="B58" s="336"/>
      <c r="C58" s="301"/>
      <c r="D58" s="301"/>
      <c r="E58" s="339"/>
      <c r="F58" s="348"/>
      <c r="G58" s="339"/>
      <c r="H58" s="349"/>
      <c r="I58" s="359"/>
      <c r="J58" s="360"/>
      <c r="K58" s="305"/>
      <c r="L58" s="301"/>
      <c r="M58" s="339"/>
      <c r="N58" s="349"/>
      <c r="O58" s="311"/>
      <c r="P58" s="350"/>
      <c r="Q58" s="305"/>
      <c r="R58" s="301"/>
      <c r="S58" s="339"/>
      <c r="T58" s="349"/>
      <c r="U58" s="311"/>
      <c r="V58" s="350"/>
      <c r="W58" s="316"/>
      <c r="X58" s="311"/>
      <c r="Y58" s="306"/>
      <c r="Z58" s="319"/>
      <c r="AA58" s="320"/>
      <c r="AB58" s="320"/>
    </row>
    <row r="59" spans="1:32" s="339" customFormat="1" x14ac:dyDescent="0.25">
      <c r="A59" s="296"/>
      <c r="B59" s="336"/>
      <c r="C59" s="301"/>
      <c r="D59" s="301"/>
      <c r="E59" s="349"/>
      <c r="F59" s="348"/>
      <c r="G59" s="349"/>
      <c r="H59" s="353"/>
      <c r="I59" s="353"/>
      <c r="J59" s="354"/>
      <c r="K59" s="355"/>
      <c r="L59" s="353"/>
      <c r="M59" s="353"/>
      <c r="N59" s="353"/>
      <c r="O59" s="353"/>
      <c r="P59" s="354"/>
      <c r="Q59" s="355"/>
      <c r="R59" s="353"/>
      <c r="S59" s="353"/>
      <c r="T59" s="353"/>
      <c r="U59" s="353"/>
      <c r="V59" s="354"/>
      <c r="W59" s="355"/>
      <c r="X59" s="353"/>
      <c r="Y59" s="354"/>
      <c r="Z59" s="319">
        <f t="shared" si="0"/>
        <v>0</v>
      </c>
      <c r="AA59" s="320">
        <f t="shared" si="1"/>
        <v>0</v>
      </c>
      <c r="AB59" s="320">
        <f t="shared" si="2"/>
        <v>0</v>
      </c>
      <c r="AC59" s="356"/>
      <c r="AD59" s="356"/>
      <c r="AE59" s="356"/>
      <c r="AF59" s="320"/>
    </row>
    <row r="60" spans="1:32" s="298" customFormat="1" x14ac:dyDescent="0.25">
      <c r="A60" s="308"/>
      <c r="B60" s="327" t="s">
        <v>221</v>
      </c>
      <c r="C60" s="344"/>
      <c r="D60" s="344"/>
      <c r="E60" s="362"/>
      <c r="F60" s="363"/>
      <c r="G60" s="362"/>
      <c r="H60" s="364"/>
      <c r="I60" s="344"/>
      <c r="J60" s="345"/>
      <c r="K60" s="346"/>
      <c r="L60" s="344"/>
      <c r="M60" s="362"/>
      <c r="N60" s="364"/>
      <c r="O60" s="344"/>
      <c r="P60" s="345"/>
      <c r="Q60" s="346"/>
      <c r="R60" s="344"/>
      <c r="S60" s="362"/>
      <c r="T60" s="364"/>
      <c r="U60" s="344"/>
      <c r="V60" s="345"/>
      <c r="W60" s="346"/>
      <c r="X60" s="344"/>
      <c r="Y60" s="335"/>
      <c r="Z60" s="319">
        <f t="shared" si="0"/>
        <v>0</v>
      </c>
      <c r="AA60" s="320">
        <f t="shared" si="1"/>
        <v>0</v>
      </c>
      <c r="AB60" s="320">
        <f t="shared" si="2"/>
        <v>0</v>
      </c>
    </row>
    <row r="61" spans="1:32" s="298" customFormat="1" x14ac:dyDescent="0.25">
      <c r="A61" s="308"/>
      <c r="B61" s="309"/>
      <c r="C61" s="311"/>
      <c r="D61" s="342"/>
      <c r="E61" s="311"/>
      <c r="F61" s="300"/>
      <c r="G61" s="314"/>
      <c r="H61" s="314"/>
      <c r="I61" s="314"/>
      <c r="J61" s="315"/>
      <c r="K61" s="316"/>
      <c r="L61" s="311"/>
      <c r="M61" s="314"/>
      <c r="N61" s="314"/>
      <c r="O61" s="314"/>
      <c r="P61" s="315"/>
      <c r="Q61" s="316"/>
      <c r="R61" s="311"/>
      <c r="S61" s="322"/>
      <c r="T61" s="314"/>
      <c r="U61" s="314"/>
      <c r="V61" s="315"/>
      <c r="W61" s="318"/>
      <c r="X61" s="314"/>
      <c r="Y61" s="315"/>
      <c r="Z61" s="319">
        <f t="shared" si="0"/>
        <v>0</v>
      </c>
      <c r="AA61" s="320">
        <f t="shared" si="1"/>
        <v>0</v>
      </c>
      <c r="AB61" s="320">
        <f t="shared" si="2"/>
        <v>0</v>
      </c>
      <c r="AC61" s="320"/>
      <c r="AD61" s="320"/>
      <c r="AE61" s="320"/>
      <c r="AF61" s="320"/>
    </row>
    <row r="62" spans="1:32" s="298" customFormat="1" x14ac:dyDescent="0.25">
      <c r="A62" s="308"/>
      <c r="B62" s="309"/>
      <c r="C62" s="311"/>
      <c r="D62" s="365"/>
      <c r="E62" s="311"/>
      <c r="F62" s="300"/>
      <c r="G62" s="314"/>
      <c r="H62" s="314"/>
      <c r="I62" s="314"/>
      <c r="J62" s="315"/>
      <c r="K62" s="316"/>
      <c r="L62" s="311"/>
      <c r="M62" s="314"/>
      <c r="N62" s="314"/>
      <c r="O62" s="314"/>
      <c r="P62" s="315"/>
      <c r="Q62" s="316"/>
      <c r="R62" s="311"/>
      <c r="S62" s="314"/>
      <c r="T62" s="314"/>
      <c r="U62" s="314"/>
      <c r="V62" s="315"/>
      <c r="W62" s="318"/>
      <c r="X62" s="314"/>
      <c r="Y62" s="315"/>
      <c r="Z62" s="319">
        <f t="shared" si="0"/>
        <v>0</v>
      </c>
      <c r="AA62" s="320">
        <f t="shared" si="1"/>
        <v>0</v>
      </c>
      <c r="AB62" s="320">
        <f t="shared" si="2"/>
        <v>0</v>
      </c>
      <c r="AC62" s="320"/>
      <c r="AD62" s="320"/>
      <c r="AE62" s="320"/>
      <c r="AF62" s="320"/>
    </row>
    <row r="63" spans="1:32" s="298" customFormat="1" x14ac:dyDescent="0.25">
      <c r="A63" s="308"/>
      <c r="B63" s="309"/>
      <c r="C63" s="311"/>
      <c r="D63" s="366"/>
      <c r="E63" s="311"/>
      <c r="F63" s="300"/>
      <c r="G63" s="314"/>
      <c r="H63" s="314"/>
      <c r="I63" s="314"/>
      <c r="J63" s="315"/>
      <c r="K63" s="316"/>
      <c r="L63" s="311"/>
      <c r="M63" s="314"/>
      <c r="N63" s="314"/>
      <c r="O63" s="314"/>
      <c r="P63" s="315"/>
      <c r="Q63" s="316"/>
      <c r="R63" s="311"/>
      <c r="S63" s="314"/>
      <c r="T63" s="314"/>
      <c r="U63" s="314"/>
      <c r="V63" s="315"/>
      <c r="W63" s="318"/>
      <c r="X63" s="314"/>
      <c r="Y63" s="315"/>
      <c r="Z63" s="319">
        <f t="shared" si="0"/>
        <v>0</v>
      </c>
      <c r="AA63" s="320">
        <f t="shared" si="1"/>
        <v>0</v>
      </c>
      <c r="AB63" s="320">
        <f t="shared" si="2"/>
        <v>0</v>
      </c>
      <c r="AC63" s="320"/>
      <c r="AD63" s="320"/>
      <c r="AE63" s="320"/>
      <c r="AF63" s="320"/>
    </row>
    <row r="64" spans="1:32" s="298" customFormat="1" x14ac:dyDescent="0.25">
      <c r="A64" s="308"/>
      <c r="B64" s="309"/>
      <c r="C64" s="311"/>
      <c r="D64" s="311"/>
      <c r="E64" s="311"/>
      <c r="F64" s="300"/>
      <c r="G64" s="314"/>
      <c r="H64" s="314"/>
      <c r="I64" s="314"/>
      <c r="J64" s="315"/>
      <c r="K64" s="316"/>
      <c r="L64" s="311"/>
      <c r="M64" s="314"/>
      <c r="N64" s="314"/>
      <c r="O64" s="314"/>
      <c r="P64" s="315"/>
      <c r="Q64" s="316"/>
      <c r="R64" s="311"/>
      <c r="S64" s="314"/>
      <c r="T64" s="314"/>
      <c r="U64" s="314"/>
      <c r="V64" s="315"/>
      <c r="W64" s="318"/>
      <c r="X64" s="314"/>
      <c r="Y64" s="315"/>
      <c r="Z64" s="319">
        <f t="shared" si="0"/>
        <v>0</v>
      </c>
      <c r="AA64" s="320">
        <f t="shared" si="1"/>
        <v>0</v>
      </c>
      <c r="AB64" s="320">
        <f t="shared" si="2"/>
        <v>0</v>
      </c>
      <c r="AC64" s="320"/>
      <c r="AD64" s="320"/>
      <c r="AE64" s="320"/>
      <c r="AF64" s="320"/>
    </row>
    <row r="65" spans="1:32" s="298" customFormat="1" x14ac:dyDescent="0.25">
      <c r="A65" s="308"/>
      <c r="B65" s="367"/>
      <c r="C65" s="311"/>
      <c r="D65" s="311"/>
      <c r="E65" s="311"/>
      <c r="F65" s="300"/>
      <c r="G65" s="314"/>
      <c r="H65" s="314"/>
      <c r="I65" s="314"/>
      <c r="J65" s="315"/>
      <c r="K65" s="316"/>
      <c r="L65" s="311"/>
      <c r="M65" s="314"/>
      <c r="N65" s="314"/>
      <c r="O65" s="314"/>
      <c r="P65" s="315"/>
      <c r="Q65" s="316"/>
      <c r="R65" s="311"/>
      <c r="S65" s="314"/>
      <c r="T65" s="314"/>
      <c r="U65" s="314"/>
      <c r="V65" s="315"/>
      <c r="W65" s="318"/>
      <c r="X65" s="314"/>
      <c r="Y65" s="315"/>
      <c r="Z65" s="319">
        <f t="shared" si="0"/>
        <v>0</v>
      </c>
      <c r="AA65" s="320">
        <f t="shared" si="1"/>
        <v>0</v>
      </c>
      <c r="AB65" s="320">
        <f t="shared" si="2"/>
        <v>0</v>
      </c>
      <c r="AC65" s="320"/>
      <c r="AD65" s="320"/>
      <c r="AE65" s="320"/>
      <c r="AF65" s="320"/>
    </row>
    <row r="66" spans="1:32" s="298" customFormat="1" x14ac:dyDescent="0.25">
      <c r="A66" s="308"/>
      <c r="B66" s="309"/>
      <c r="C66" s="311"/>
      <c r="D66" s="311"/>
      <c r="E66" s="311"/>
      <c r="F66" s="313"/>
      <c r="G66" s="322"/>
      <c r="H66" s="322"/>
      <c r="I66" s="322"/>
      <c r="J66" s="323"/>
      <c r="K66" s="316"/>
      <c r="L66" s="311"/>
      <c r="M66" s="322"/>
      <c r="N66" s="322"/>
      <c r="O66" s="324"/>
      <c r="P66" s="323"/>
      <c r="Q66" s="316"/>
      <c r="R66" s="311"/>
      <c r="S66" s="322"/>
      <c r="T66" s="322"/>
      <c r="U66" s="324"/>
      <c r="V66" s="323"/>
      <c r="W66" s="325"/>
      <c r="X66" s="322"/>
      <c r="Y66" s="323"/>
      <c r="Z66" s="319">
        <f t="shared" si="0"/>
        <v>0</v>
      </c>
      <c r="AA66" s="320">
        <f t="shared" si="1"/>
        <v>0</v>
      </c>
      <c r="AB66" s="320">
        <f t="shared" si="2"/>
        <v>0</v>
      </c>
      <c r="AC66" s="320"/>
      <c r="AD66" s="320"/>
      <c r="AE66" s="320"/>
      <c r="AF66" s="320"/>
    </row>
    <row r="67" spans="1:32" s="298" customFormat="1" x14ac:dyDescent="0.25">
      <c r="A67" s="308"/>
      <c r="B67" s="309"/>
      <c r="C67" s="311"/>
      <c r="D67" s="311"/>
      <c r="E67" s="311"/>
      <c r="F67" s="313"/>
      <c r="G67" s="322"/>
      <c r="H67" s="322"/>
      <c r="I67" s="322"/>
      <c r="J67" s="323"/>
      <c r="K67" s="316"/>
      <c r="L67" s="311"/>
      <c r="M67" s="322"/>
      <c r="N67" s="322"/>
      <c r="O67" s="324"/>
      <c r="P67" s="323"/>
      <c r="Q67" s="316"/>
      <c r="R67" s="311"/>
      <c r="S67" s="322"/>
      <c r="T67" s="322"/>
      <c r="U67" s="324"/>
      <c r="V67" s="323"/>
      <c r="W67" s="325"/>
      <c r="X67" s="322"/>
      <c r="Y67" s="323"/>
      <c r="Z67" s="319">
        <f t="shared" si="0"/>
        <v>0</v>
      </c>
      <c r="AA67" s="320">
        <f t="shared" si="1"/>
        <v>0</v>
      </c>
      <c r="AB67" s="320">
        <f t="shared" si="2"/>
        <v>0</v>
      </c>
      <c r="AC67" s="320"/>
      <c r="AD67" s="320"/>
      <c r="AE67" s="320"/>
      <c r="AF67" s="320"/>
    </row>
    <row r="68" spans="1:32" s="339" customFormat="1" x14ac:dyDescent="0.25">
      <c r="A68" s="296"/>
      <c r="B68" s="336"/>
      <c r="C68" s="301"/>
      <c r="D68" s="301"/>
      <c r="E68" s="349"/>
      <c r="F68" s="348"/>
      <c r="G68" s="349"/>
      <c r="H68" s="353"/>
      <c r="I68" s="353"/>
      <c r="J68" s="354"/>
      <c r="K68" s="355"/>
      <c r="L68" s="353"/>
      <c r="M68" s="353"/>
      <c r="N68" s="353"/>
      <c r="O68" s="353"/>
      <c r="P68" s="354"/>
      <c r="Q68" s="355"/>
      <c r="R68" s="353"/>
      <c r="S68" s="353"/>
      <c r="T68" s="353"/>
      <c r="U68" s="353"/>
      <c r="V68" s="354"/>
      <c r="W68" s="355"/>
      <c r="X68" s="353"/>
      <c r="Y68" s="354"/>
      <c r="Z68" s="319">
        <f t="shared" si="0"/>
        <v>0</v>
      </c>
      <c r="AA68" s="320">
        <f t="shared" si="1"/>
        <v>0</v>
      </c>
      <c r="AB68" s="320">
        <f t="shared" si="2"/>
        <v>0</v>
      </c>
      <c r="AC68" s="356"/>
      <c r="AD68" s="368"/>
      <c r="AE68" s="356"/>
      <c r="AF68" s="320"/>
    </row>
    <row r="69" spans="1:32" x14ac:dyDescent="0.25">
      <c r="A69" s="369"/>
      <c r="B69" s="370" t="s">
        <v>222</v>
      </c>
      <c r="C69" s="371"/>
      <c r="D69" s="371"/>
      <c r="E69" s="371"/>
      <c r="F69" s="372"/>
      <c r="G69" s="371"/>
      <c r="H69" s="373" t="e">
        <f>#REF!+#REF!+#REF!+H46+H59+H68</f>
        <v>#REF!</v>
      </c>
      <c r="I69" s="373" t="e">
        <f>#REF!+#REF!+#REF!+I46+I59+I68</f>
        <v>#REF!</v>
      </c>
      <c r="J69" s="374" t="e">
        <f>#REF!+#REF!+#REF!+J46+J59+J68</f>
        <v>#REF!</v>
      </c>
      <c r="K69" s="375"/>
      <c r="L69" s="371"/>
      <c r="M69" s="371"/>
      <c r="N69" s="373" t="e">
        <f>#REF!+#REF!+#REF!+N46+N59+N68</f>
        <v>#REF!</v>
      </c>
      <c r="O69" s="373" t="e">
        <f>#REF!+#REF!+#REF!+O46+O59+O68</f>
        <v>#REF!</v>
      </c>
      <c r="P69" s="374" t="e">
        <f>#REF!+#REF!+#REF!+P46+P59+P68</f>
        <v>#REF!</v>
      </c>
      <c r="Q69" s="375"/>
      <c r="R69" s="371"/>
      <c r="S69" s="371"/>
      <c r="T69" s="373" t="e">
        <f>#REF!+#REF!+#REF!+T46+T59+T68</f>
        <v>#REF!</v>
      </c>
      <c r="U69" s="373" t="e">
        <f>#REF!+#REF!+#REF!+U46+U59+U68</f>
        <v>#REF!</v>
      </c>
      <c r="V69" s="374" t="e">
        <f>#REF!+#REF!+#REF!+V46+V59+V68</f>
        <v>#REF!</v>
      </c>
      <c r="W69" s="376" t="e">
        <f>#REF!+#REF!+#REF!+W46+W59+W68</f>
        <v>#REF!</v>
      </c>
      <c r="X69" s="373" t="e">
        <f>#REF!+#REF!+#REF!+X46+X59+X68</f>
        <v>#REF!</v>
      </c>
      <c r="Y69" s="374" t="e">
        <f>#REF!+#REF!+#REF!+Y46+Y59+Y68</f>
        <v>#REF!</v>
      </c>
      <c r="Z69" s="319" t="e">
        <f t="shared" si="0"/>
        <v>#REF!</v>
      </c>
      <c r="AA69" s="320" t="e">
        <f t="shared" si="1"/>
        <v>#REF!</v>
      </c>
      <c r="AB69" s="320" t="e">
        <f t="shared" si="2"/>
        <v>#REF!</v>
      </c>
      <c r="AC69" s="377"/>
      <c r="AD69" s="378"/>
    </row>
    <row r="70" spans="1:32" x14ac:dyDescent="0.25">
      <c r="A70" s="379"/>
      <c r="B70" s="283" t="s">
        <v>241</v>
      </c>
      <c r="C70" s="284"/>
      <c r="D70" s="284"/>
      <c r="E70" s="284"/>
      <c r="F70" s="380"/>
      <c r="G70" s="284"/>
      <c r="H70" s="373">
        <v>0</v>
      </c>
      <c r="I70" s="373">
        <v>0</v>
      </c>
      <c r="J70" s="374">
        <v>0</v>
      </c>
      <c r="K70" s="381"/>
      <c r="L70" s="284"/>
      <c r="M70" s="284"/>
      <c r="N70" s="373">
        <v>0</v>
      </c>
      <c r="O70" s="373">
        <v>0</v>
      </c>
      <c r="P70" s="374">
        <v>0</v>
      </c>
      <c r="Q70" s="381"/>
      <c r="R70" s="284"/>
      <c r="S70" s="284"/>
      <c r="T70" s="373">
        <v>0</v>
      </c>
      <c r="U70" s="373">
        <v>0</v>
      </c>
      <c r="V70" s="374">
        <v>0</v>
      </c>
      <c r="W70" s="376">
        <v>0</v>
      </c>
      <c r="X70" s="373">
        <v>0</v>
      </c>
      <c r="Y70" s="374">
        <v>0</v>
      </c>
      <c r="Z70" s="319">
        <f t="shared" si="0"/>
        <v>0</v>
      </c>
      <c r="AA70" s="320">
        <f t="shared" si="1"/>
        <v>0</v>
      </c>
      <c r="AB70" s="320">
        <f t="shared" si="2"/>
        <v>0</v>
      </c>
    </row>
    <row r="71" spans="1:32" x14ac:dyDescent="0.25">
      <c r="A71" s="379"/>
      <c r="B71" s="283" t="s">
        <v>242</v>
      </c>
      <c r="C71" s="284"/>
      <c r="D71" s="284"/>
      <c r="E71" s="284"/>
      <c r="F71" s="380"/>
      <c r="G71" s="284"/>
      <c r="H71" s="373" t="e">
        <f>H69-H70</f>
        <v>#REF!</v>
      </c>
      <c r="I71" s="373" t="e">
        <f>I69-I70</f>
        <v>#REF!</v>
      </c>
      <c r="J71" s="374" t="e">
        <f>J69-J70</f>
        <v>#REF!</v>
      </c>
      <c r="K71" s="381"/>
      <c r="L71" s="284"/>
      <c r="M71" s="284"/>
      <c r="N71" s="373" t="e">
        <f>N69-N70</f>
        <v>#REF!</v>
      </c>
      <c r="O71" s="373" t="e">
        <f>O69-O70</f>
        <v>#REF!</v>
      </c>
      <c r="P71" s="374" t="e">
        <f>P69-P70</f>
        <v>#REF!</v>
      </c>
      <c r="Q71" s="381"/>
      <c r="R71" s="284"/>
      <c r="S71" s="284"/>
      <c r="T71" s="373" t="e">
        <f t="shared" ref="T71:Y71" si="3">T69-T70</f>
        <v>#REF!</v>
      </c>
      <c r="U71" s="373" t="e">
        <f t="shared" si="3"/>
        <v>#REF!</v>
      </c>
      <c r="V71" s="374" t="e">
        <f t="shared" si="3"/>
        <v>#REF!</v>
      </c>
      <c r="W71" s="376" t="e">
        <f t="shared" si="3"/>
        <v>#REF!</v>
      </c>
      <c r="X71" s="373" t="e">
        <f t="shared" si="3"/>
        <v>#REF!</v>
      </c>
      <c r="Y71" s="374" t="e">
        <f t="shared" si="3"/>
        <v>#REF!</v>
      </c>
      <c r="Z71" s="319" t="e">
        <f t="shared" si="0"/>
        <v>#REF!</v>
      </c>
      <c r="AA71" s="320" t="e">
        <f t="shared" si="1"/>
        <v>#REF!</v>
      </c>
      <c r="AB71" s="320" t="e">
        <f t="shared" si="2"/>
        <v>#REF!</v>
      </c>
    </row>
    <row r="72" spans="1:32" x14ac:dyDescent="0.25">
      <c r="A72" s="379" t="s">
        <v>243</v>
      </c>
      <c r="B72" s="283"/>
      <c r="C72" s="284"/>
      <c r="D72" s="382"/>
      <c r="E72" s="284"/>
      <c r="F72" s="380"/>
      <c r="G72" s="284"/>
      <c r="H72" s="373" t="e">
        <f>H71*17.88/100</f>
        <v>#REF!</v>
      </c>
      <c r="I72" s="373" t="e">
        <f>I71*17.88/100</f>
        <v>#REF!</v>
      </c>
      <c r="J72" s="374" t="e">
        <f>J71*17.88/100</f>
        <v>#REF!</v>
      </c>
      <c r="K72" s="381"/>
      <c r="L72" s="284"/>
      <c r="M72" s="284"/>
      <c r="N72" s="373" t="e">
        <f>N71*17.88/100</f>
        <v>#REF!</v>
      </c>
      <c r="O72" s="373" t="e">
        <f>O71*17.88/100</f>
        <v>#REF!</v>
      </c>
      <c r="P72" s="373" t="e">
        <f>P71*17.88/100</f>
        <v>#REF!</v>
      </c>
      <c r="Q72" s="381"/>
      <c r="R72" s="284"/>
      <c r="S72" s="284"/>
      <c r="T72" s="373" t="e">
        <f>T71*17.88/100</f>
        <v>#REF!</v>
      </c>
      <c r="U72" s="373" t="e">
        <f>U71*17.88/100</f>
        <v>#REF!</v>
      </c>
      <c r="V72" s="373" t="e">
        <f>V71*17.88/100</f>
        <v>#REF!</v>
      </c>
      <c r="W72" s="376" t="e">
        <f>I72+O72+U72</f>
        <v>#REF!</v>
      </c>
      <c r="X72" s="373" t="e">
        <f>J72+P72+V72</f>
        <v>#REF!</v>
      </c>
      <c r="Y72" s="374" t="e">
        <f>W72+X72</f>
        <v>#REF!</v>
      </c>
      <c r="Z72" s="319" t="e">
        <f t="shared" si="0"/>
        <v>#REF!</v>
      </c>
      <c r="AA72" s="320" t="e">
        <f t="shared" si="1"/>
        <v>#REF!</v>
      </c>
      <c r="AB72" s="320" t="e">
        <f t="shared" si="2"/>
        <v>#REF!</v>
      </c>
    </row>
    <row r="73" spans="1:32" ht="12.6" thickBot="1" x14ac:dyDescent="0.3">
      <c r="A73" s="379"/>
      <c r="B73" s="383" t="s">
        <v>244</v>
      </c>
      <c r="C73" s="384"/>
      <c r="D73" s="384"/>
      <c r="E73" s="384"/>
      <c r="F73" s="385"/>
      <c r="G73" s="384"/>
      <c r="H73" s="386" t="e">
        <f>H72+H69</f>
        <v>#REF!</v>
      </c>
      <c r="I73" s="386" t="e">
        <f>I72+I69</f>
        <v>#REF!</v>
      </c>
      <c r="J73" s="387" t="e">
        <f>J72+J69</f>
        <v>#REF!</v>
      </c>
      <c r="K73" s="388"/>
      <c r="L73" s="384"/>
      <c r="M73" s="384"/>
      <c r="N73" s="386" t="e">
        <f>N72+N69</f>
        <v>#REF!</v>
      </c>
      <c r="O73" s="386" t="e">
        <f>O72+O69</f>
        <v>#REF!</v>
      </c>
      <c r="P73" s="387" t="e">
        <f>P72+P69</f>
        <v>#REF!</v>
      </c>
      <c r="Q73" s="388"/>
      <c r="R73" s="384"/>
      <c r="S73" s="384"/>
      <c r="T73" s="386" t="e">
        <f t="shared" ref="T73:Y73" si="4">T72+T69</f>
        <v>#REF!</v>
      </c>
      <c r="U73" s="386" t="e">
        <f t="shared" si="4"/>
        <v>#REF!</v>
      </c>
      <c r="V73" s="387" t="e">
        <f t="shared" si="4"/>
        <v>#REF!</v>
      </c>
      <c r="W73" s="389" t="e">
        <f t="shared" si="4"/>
        <v>#REF!</v>
      </c>
      <c r="X73" s="386" t="e">
        <f t="shared" si="4"/>
        <v>#REF!</v>
      </c>
      <c r="Y73" s="387" t="e">
        <f t="shared" si="4"/>
        <v>#REF!</v>
      </c>
      <c r="Z73" s="319" t="e">
        <f t="shared" si="0"/>
        <v>#REF!</v>
      </c>
      <c r="AA73" s="320" t="e">
        <f t="shared" si="1"/>
        <v>#REF!</v>
      </c>
      <c r="AB73" s="320" t="e">
        <f t="shared" si="2"/>
        <v>#REF!</v>
      </c>
    </row>
    <row r="74" spans="1:32" x14ac:dyDescent="0.25">
      <c r="B74" s="390"/>
      <c r="C74" s="391"/>
      <c r="D74" s="391"/>
      <c r="E74" s="392"/>
      <c r="F74" s="393"/>
      <c r="G74" s="392"/>
      <c r="H74" s="394"/>
      <c r="I74" s="395"/>
      <c r="J74" s="395"/>
      <c r="K74" s="391"/>
      <c r="L74" s="391"/>
      <c r="M74" s="392"/>
      <c r="N74" s="394"/>
      <c r="O74" s="394"/>
      <c r="P74" s="394"/>
      <c r="Q74" s="391"/>
      <c r="R74" s="391"/>
      <c r="S74" s="392"/>
      <c r="T74" s="394"/>
      <c r="U74" s="394"/>
      <c r="V74" s="394"/>
      <c r="W74" s="394"/>
      <c r="X74" s="394"/>
      <c r="Y74" s="394"/>
    </row>
    <row r="75" spans="1:32" hidden="1" x14ac:dyDescent="0.25">
      <c r="H75" s="397"/>
      <c r="I75" s="399"/>
      <c r="J75" s="397"/>
      <c r="N75" s="397"/>
      <c r="O75" s="399"/>
      <c r="P75" s="397"/>
      <c r="T75" s="397"/>
      <c r="U75" s="399"/>
      <c r="V75" s="397"/>
      <c r="W75" s="397"/>
      <c r="X75" s="397"/>
      <c r="Y75" s="397"/>
      <c r="Z75" s="319"/>
      <c r="AA75" s="320"/>
      <c r="AB75" s="320"/>
    </row>
    <row r="76" spans="1:32" hidden="1" x14ac:dyDescent="0.25">
      <c r="F76" s="400"/>
      <c r="H76" s="397"/>
      <c r="I76" s="401"/>
      <c r="J76" s="397"/>
      <c r="K76" s="397"/>
      <c r="L76" s="397"/>
      <c r="N76" s="397"/>
      <c r="O76" s="401"/>
      <c r="P76" s="397"/>
      <c r="Q76" s="397"/>
      <c r="R76" s="397"/>
      <c r="T76" s="397"/>
      <c r="U76" s="401"/>
      <c r="V76" s="397"/>
      <c r="W76" s="397"/>
      <c r="X76" s="397"/>
      <c r="Y76" s="397"/>
      <c r="Z76" s="319"/>
      <c r="AA76" s="320"/>
      <c r="AB76" s="320"/>
    </row>
    <row r="77" spans="1:32" hidden="1" x14ac:dyDescent="0.25">
      <c r="H77" s="402"/>
      <c r="I77" s="402"/>
      <c r="J77" s="402"/>
      <c r="K77" s="402"/>
      <c r="L77" s="402"/>
      <c r="M77" s="402"/>
      <c r="N77" s="402"/>
      <c r="O77" s="402"/>
      <c r="P77" s="402"/>
      <c r="Q77" s="402"/>
      <c r="R77" s="402"/>
      <c r="S77" s="402"/>
      <c r="T77" s="402"/>
      <c r="U77" s="402"/>
      <c r="V77" s="402"/>
      <c r="W77" s="402"/>
      <c r="X77" s="402"/>
      <c r="Y77" s="402"/>
    </row>
    <row r="78" spans="1:32" hidden="1" x14ac:dyDescent="0.25">
      <c r="H78" s="397"/>
      <c r="N78" s="397"/>
      <c r="T78" s="397"/>
    </row>
    <row r="79" spans="1:32" hidden="1" x14ac:dyDescent="0.25">
      <c r="H79" s="397"/>
      <c r="N79" s="397"/>
      <c r="T79" s="397"/>
    </row>
    <row r="80" spans="1:32" hidden="1" x14ac:dyDescent="0.25">
      <c r="H80" s="397"/>
      <c r="N80" s="397"/>
      <c r="O80" s="397"/>
      <c r="P80" s="397"/>
      <c r="T80" s="397"/>
      <c r="U80" s="397"/>
      <c r="V80" s="397"/>
      <c r="X80" s="403"/>
    </row>
    <row r="81" spans="8:27" hidden="1" x14ac:dyDescent="0.25">
      <c r="H81" s="397"/>
      <c r="N81" s="397"/>
      <c r="O81" s="397"/>
      <c r="T81" s="397"/>
      <c r="U81" s="397"/>
      <c r="X81" s="404"/>
    </row>
    <row r="82" spans="8:27" hidden="1" x14ac:dyDescent="0.25">
      <c r="H82" s="397"/>
      <c r="N82" s="405"/>
      <c r="O82" s="405"/>
      <c r="T82" s="405"/>
      <c r="U82" s="405"/>
      <c r="Y82" s="406"/>
    </row>
    <row r="83" spans="8:27" hidden="1" x14ac:dyDescent="0.25">
      <c r="H83" s="397"/>
      <c r="N83" s="397"/>
      <c r="T83" s="397"/>
    </row>
    <row r="84" spans="8:27" hidden="1" x14ac:dyDescent="0.25">
      <c r="N84" s="397"/>
      <c r="AA84" s="407"/>
    </row>
    <row r="85" spans="8:27" hidden="1" x14ac:dyDescent="0.25"/>
    <row r="86" spans="8:27" hidden="1" x14ac:dyDescent="0.25"/>
    <row r="87" spans="8:27" hidden="1" x14ac:dyDescent="0.25"/>
    <row r="88" spans="8:27" hidden="1" x14ac:dyDescent="0.25">
      <c r="H88" s="397"/>
    </row>
    <row r="89" spans="8:27" hidden="1" x14ac:dyDescent="0.25">
      <c r="H89" s="404"/>
      <c r="N89" s="404"/>
      <c r="T89" s="404"/>
    </row>
    <row r="90" spans="8:27" hidden="1" x14ac:dyDescent="0.25">
      <c r="H90" s="397"/>
    </row>
    <row r="91" spans="8:27" x14ac:dyDescent="0.25">
      <c r="H91" s="406"/>
      <c r="I91" s="406"/>
      <c r="J91" s="406"/>
      <c r="N91" s="406"/>
      <c r="O91" s="406"/>
      <c r="P91" s="406"/>
      <c r="T91" s="406"/>
      <c r="U91" s="406"/>
      <c r="V91" s="406"/>
      <c r="W91" s="406"/>
      <c r="X91" s="406"/>
      <c r="Y91" s="406"/>
    </row>
    <row r="93" spans="8:27" x14ac:dyDescent="0.25">
      <c r="H93" s="404"/>
      <c r="N93" s="404"/>
      <c r="T93" s="404"/>
      <c r="Y93" s="404"/>
      <c r="Z93" s="403"/>
    </row>
    <row r="94" spans="8:27" x14ac:dyDescent="0.25">
      <c r="H94" s="404"/>
      <c r="N94" s="404"/>
      <c r="T94" s="404"/>
      <c r="Y94" s="408"/>
    </row>
    <row r="95" spans="8:27" x14ac:dyDescent="0.25">
      <c r="H95" s="404"/>
      <c r="N95" s="404"/>
      <c r="T95" s="404"/>
      <c r="Y95" s="404"/>
      <c r="Z95" s="404"/>
    </row>
    <row r="96" spans="8:27" x14ac:dyDescent="0.25">
      <c r="H96" s="404"/>
      <c r="N96" s="404"/>
      <c r="T96" s="404"/>
      <c r="Y96" s="404"/>
    </row>
    <row r="97" spans="2:25" x14ac:dyDescent="0.25">
      <c r="H97" s="404"/>
      <c r="N97" s="404"/>
      <c r="T97" s="404"/>
      <c r="U97" s="404"/>
      <c r="Y97" s="404"/>
    </row>
    <row r="98" spans="2:25" s="410" customFormat="1" x14ac:dyDescent="0.25">
      <c r="B98" s="409"/>
      <c r="E98" s="411"/>
      <c r="F98" s="412"/>
      <c r="G98" s="411"/>
      <c r="H98" s="413"/>
      <c r="M98" s="411"/>
      <c r="N98" s="413"/>
      <c r="S98" s="411"/>
      <c r="T98" s="413"/>
      <c r="U98" s="413"/>
      <c r="Y98" s="413"/>
    </row>
    <row r="99" spans="2:25" x14ac:dyDescent="0.25">
      <c r="H99" s="404"/>
      <c r="N99" s="414"/>
      <c r="T99" s="414"/>
      <c r="Y99" s="414"/>
    </row>
    <row r="100" spans="2:25" x14ac:dyDescent="0.25">
      <c r="H100" s="415"/>
      <c r="N100" s="415"/>
      <c r="T100" s="415"/>
      <c r="Y100" s="415"/>
    </row>
    <row r="101" spans="2:25" x14ac:dyDescent="0.25">
      <c r="H101" s="415"/>
    </row>
    <row r="102" spans="2:25" x14ac:dyDescent="0.25">
      <c r="H102" s="404"/>
    </row>
    <row r="104" spans="2:25" x14ac:dyDescent="0.25">
      <c r="H104" s="404"/>
      <c r="N104" s="404"/>
      <c r="T104" s="404"/>
      <c r="Y104" s="404"/>
    </row>
    <row r="105" spans="2:25" x14ac:dyDescent="0.25">
      <c r="H105" s="404"/>
      <c r="N105" s="404"/>
      <c r="T105" s="404"/>
    </row>
    <row r="106" spans="2:25" x14ac:dyDescent="0.25">
      <c r="H106" s="404"/>
      <c r="N106" s="404"/>
      <c r="T106" s="404"/>
    </row>
    <row r="107" spans="2:25" x14ac:dyDescent="0.25">
      <c r="H107" s="404"/>
      <c r="N107" s="404"/>
      <c r="T107" s="404"/>
    </row>
    <row r="108" spans="2:25" x14ac:dyDescent="0.25">
      <c r="H108" s="404"/>
      <c r="N108" s="404"/>
      <c r="T108" s="404"/>
    </row>
  </sheetData>
  <mergeCells count="4">
    <mergeCell ref="K1:P1"/>
    <mergeCell ref="Q1:V1"/>
    <mergeCell ref="C1:J1"/>
    <mergeCell ref="W1:Y1"/>
  </mergeCells>
  <phoneticPr fontId="2" type="noConversion"/>
  <printOptions horizontalCentered="1"/>
  <pageMargins left="0.25" right="0.25" top="0.75" bottom="0.75" header="0.3" footer="0.3"/>
  <pageSetup scale="62" fitToHeight="0" orientation="landscape" r:id="rId1"/>
  <headerFooter alignWithMargins="0">
    <oddHeader>&amp;C&amp;"Arial,Bold"&amp;12CRS CBDP Project in Orissa</oddHead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F108"/>
  <sheetViews>
    <sheetView topLeftCell="B1" zoomScale="90" zoomScaleNormal="90" zoomScaleSheetLayoutView="100" workbookViewId="0">
      <pane ySplit="2" topLeftCell="A3" activePane="bottomLeft" state="frozen"/>
      <selection activeCell="B1" sqref="B1"/>
      <selection pane="bottomLeft" activeCell="C6" sqref="C6"/>
    </sheetView>
  </sheetViews>
  <sheetFormatPr defaultColWidth="9.109375" defaultRowHeight="12" x14ac:dyDescent="0.25"/>
  <cols>
    <col min="1" max="1" width="9.33203125" style="275" hidden="1" customWidth="1"/>
    <col min="2" max="2" width="38.44140625" style="396" customWidth="1"/>
    <col min="3" max="3" width="6.33203125" style="275" bestFit="1" customWidth="1"/>
    <col min="4" max="4" width="10.33203125" style="275" bestFit="1" customWidth="1"/>
    <col min="5" max="5" width="5.88671875" style="397" bestFit="1" customWidth="1"/>
    <col min="6" max="6" width="5.44140625" style="398" bestFit="1" customWidth="1"/>
    <col min="7" max="7" width="11" style="397" bestFit="1" customWidth="1"/>
    <col min="8" max="8" width="12" style="275" customWidth="1"/>
    <col min="9" max="9" width="9.88671875" style="275" customWidth="1"/>
    <col min="10" max="10" width="10" style="275" bestFit="1" customWidth="1"/>
    <col min="11" max="12" width="5.33203125" style="275" customWidth="1"/>
    <col min="13" max="13" width="7.6640625" style="397" customWidth="1"/>
    <col min="14" max="14" width="12.109375" style="275" customWidth="1"/>
    <col min="15" max="15" width="10.5546875" style="275" customWidth="1"/>
    <col min="16" max="16" width="8.5546875" style="275" customWidth="1"/>
    <col min="17" max="18" width="5.33203125" style="275" customWidth="1"/>
    <col min="19" max="19" width="8" style="397" customWidth="1"/>
    <col min="20" max="20" width="9" style="275" customWidth="1"/>
    <col min="21" max="21" width="8.88671875" style="275" customWidth="1"/>
    <col min="22" max="22" width="7.88671875" style="275" customWidth="1"/>
    <col min="23" max="23" width="9.88671875" style="275" customWidth="1"/>
    <col min="24" max="24" width="11" style="275" customWidth="1"/>
    <col min="25" max="25" width="10.33203125" style="275" customWidth="1"/>
    <col min="26" max="27" width="9.5546875" style="275" hidden="1" customWidth="1"/>
    <col min="28" max="28" width="14.33203125" style="275" hidden="1" customWidth="1"/>
    <col min="29" max="16384" width="9.109375" style="275"/>
  </cols>
  <sheetData>
    <row r="1" spans="1:32" ht="21" customHeight="1" x14ac:dyDescent="0.25">
      <c r="A1" s="272" t="str">
        <f>'Budget Summary'!B2</f>
        <v>FY-2024</v>
      </c>
      <c r="B1" s="273"/>
      <c r="C1" s="473" t="s">
        <v>225</v>
      </c>
      <c r="D1" s="474"/>
      <c r="E1" s="474"/>
      <c r="F1" s="474"/>
      <c r="G1" s="474"/>
      <c r="H1" s="474"/>
      <c r="I1" s="474"/>
      <c r="J1" s="475"/>
      <c r="K1" s="470" t="s">
        <v>245</v>
      </c>
      <c r="L1" s="471"/>
      <c r="M1" s="471"/>
      <c r="N1" s="471"/>
      <c r="O1" s="471"/>
      <c r="P1" s="472"/>
      <c r="Q1" s="470" t="s">
        <v>297</v>
      </c>
      <c r="R1" s="471"/>
      <c r="S1" s="471"/>
      <c r="T1" s="471"/>
      <c r="U1" s="471"/>
      <c r="V1" s="472"/>
      <c r="W1" s="470" t="s">
        <v>226</v>
      </c>
      <c r="X1" s="471"/>
      <c r="Y1" s="472"/>
      <c r="Z1" s="274"/>
    </row>
    <row r="2" spans="1:32" s="278" customFormat="1" ht="32.25" customHeight="1" x14ac:dyDescent="0.25">
      <c r="A2" s="276" t="s">
        <v>227</v>
      </c>
      <c r="B2" s="277" t="s">
        <v>228</v>
      </c>
      <c r="C2" s="278" t="s">
        <v>229</v>
      </c>
      <c r="D2" s="278" t="s">
        <v>230</v>
      </c>
      <c r="E2" s="278" t="s">
        <v>231</v>
      </c>
      <c r="F2" s="279" t="s">
        <v>232</v>
      </c>
      <c r="G2" s="278" t="s">
        <v>233</v>
      </c>
      <c r="H2" s="278" t="s">
        <v>130</v>
      </c>
      <c r="I2" s="278" t="s">
        <v>234</v>
      </c>
      <c r="J2" s="280" t="s">
        <v>213</v>
      </c>
      <c r="K2" s="277" t="s">
        <v>229</v>
      </c>
      <c r="L2" s="278" t="s">
        <v>235</v>
      </c>
      <c r="M2" s="278" t="s">
        <v>233</v>
      </c>
      <c r="N2" s="278" t="s">
        <v>130</v>
      </c>
      <c r="O2" s="278" t="s">
        <v>234</v>
      </c>
      <c r="P2" s="280" t="s">
        <v>213</v>
      </c>
      <c r="Q2" s="277" t="s">
        <v>229</v>
      </c>
      <c r="R2" s="278" t="s">
        <v>235</v>
      </c>
      <c r="S2" s="278" t="s">
        <v>233</v>
      </c>
      <c r="T2" s="278" t="s">
        <v>130</v>
      </c>
      <c r="U2" s="278" t="s">
        <v>234</v>
      </c>
      <c r="V2" s="280" t="s">
        <v>213</v>
      </c>
      <c r="W2" s="277" t="s">
        <v>234</v>
      </c>
      <c r="X2" s="278" t="s">
        <v>213</v>
      </c>
      <c r="Y2" s="280" t="s">
        <v>236</v>
      </c>
      <c r="Z2" s="281"/>
    </row>
    <row r="3" spans="1:32" s="284" customFormat="1" x14ac:dyDescent="0.25">
      <c r="A3" s="282" t="s">
        <v>237</v>
      </c>
      <c r="B3" s="283" t="s">
        <v>214</v>
      </c>
      <c r="D3" s="285"/>
      <c r="E3" s="286"/>
      <c r="F3" s="287"/>
      <c r="G3" s="286">
        <v>65</v>
      </c>
      <c r="H3" s="288"/>
      <c r="I3" s="289">
        <v>0.85</v>
      </c>
      <c r="J3" s="290">
        <f>(100%-I3)</f>
        <v>0.15000000000000002</v>
      </c>
      <c r="K3" s="291"/>
      <c r="L3" s="292"/>
      <c r="M3" s="286">
        <v>1.3690899999999999</v>
      </c>
      <c r="N3" s="288"/>
      <c r="O3" s="288">
        <v>1.2999000000000001</v>
      </c>
      <c r="P3" s="290">
        <f>(100%-O3)</f>
        <v>-0.29990000000000006</v>
      </c>
      <c r="Q3" s="291"/>
      <c r="R3" s="292"/>
      <c r="S3" s="286">
        <v>1.3690899999999999</v>
      </c>
      <c r="T3" s="288"/>
      <c r="U3" s="288">
        <v>-4.5710000000000001E-2</v>
      </c>
      <c r="V3" s="290">
        <f>(100%-U3)</f>
        <v>1.0457099999999999</v>
      </c>
      <c r="W3" s="293"/>
      <c r="X3" s="289"/>
      <c r="Y3" s="294"/>
      <c r="Z3" s="295"/>
    </row>
    <row r="4" spans="1:32" s="298" customFormat="1" x14ac:dyDescent="0.25">
      <c r="A4" s="296"/>
      <c r="B4" s="297"/>
      <c r="E4" s="299"/>
      <c r="F4" s="300"/>
      <c r="G4" s="299"/>
      <c r="H4" s="299"/>
      <c r="I4" s="301"/>
      <c r="J4" s="302"/>
      <c r="K4" s="303"/>
      <c r="M4" s="299"/>
      <c r="N4" s="299"/>
      <c r="O4" s="301"/>
      <c r="P4" s="304"/>
      <c r="Q4" s="303"/>
      <c r="S4" s="299"/>
      <c r="T4" s="299"/>
      <c r="U4" s="301"/>
      <c r="V4" s="304"/>
      <c r="W4" s="305"/>
      <c r="X4" s="301"/>
      <c r="Y4" s="306"/>
      <c r="Z4" s="307"/>
    </row>
    <row r="5" spans="1:32" s="298" customFormat="1" x14ac:dyDescent="0.25">
      <c r="A5" s="308"/>
      <c r="B5" s="309"/>
      <c r="C5" s="310"/>
      <c r="D5" s="311"/>
      <c r="E5" s="312"/>
      <c r="F5" s="313"/>
      <c r="G5" s="314"/>
      <c r="H5" s="314"/>
      <c r="I5" s="314"/>
      <c r="J5" s="315"/>
      <c r="K5" s="316"/>
      <c r="L5" s="311"/>
      <c r="M5" s="314"/>
      <c r="N5" s="317"/>
      <c r="O5" s="314"/>
      <c r="P5" s="315"/>
      <c r="Q5" s="316"/>
      <c r="R5" s="311"/>
      <c r="S5" s="314"/>
      <c r="T5" s="317"/>
      <c r="U5" s="314"/>
      <c r="V5" s="315"/>
      <c r="W5" s="318"/>
      <c r="X5" s="314"/>
      <c r="Y5" s="315"/>
      <c r="Z5" s="319">
        <f>H5+N5+T5-Y5</f>
        <v>0</v>
      </c>
      <c r="AA5" s="320">
        <f>I5+O5+U5-W5</f>
        <v>0</v>
      </c>
      <c r="AB5" s="320">
        <f>J5+P5+V5-X5</f>
        <v>0</v>
      </c>
      <c r="AC5" s="320"/>
      <c r="AD5" s="320"/>
      <c r="AE5" s="320"/>
      <c r="AF5" s="320"/>
    </row>
    <row r="6" spans="1:32" s="298" customFormat="1" x14ac:dyDescent="0.25">
      <c r="A6" s="308"/>
      <c r="B6" s="309"/>
      <c r="C6" s="310"/>
      <c r="D6" s="311"/>
      <c r="E6" s="312"/>
      <c r="F6" s="313"/>
      <c r="G6" s="314"/>
      <c r="H6" s="314"/>
      <c r="I6" s="314"/>
      <c r="J6" s="315"/>
      <c r="K6" s="316"/>
      <c r="L6" s="311"/>
      <c r="M6" s="314"/>
      <c r="N6" s="317"/>
      <c r="O6" s="314"/>
      <c r="P6" s="315"/>
      <c r="Q6" s="316"/>
      <c r="R6" s="311"/>
      <c r="S6" s="314"/>
      <c r="T6" s="317"/>
      <c r="U6" s="314"/>
      <c r="V6" s="315"/>
      <c r="W6" s="318"/>
      <c r="X6" s="314"/>
      <c r="Y6" s="315"/>
      <c r="Z6" s="319">
        <f t="shared" ref="Z6:Z73" si="0">H6+N6+T6-Y6</f>
        <v>0</v>
      </c>
      <c r="AA6" s="320">
        <f t="shared" ref="AA6:AB73" si="1">I6+O6+U6-W6</f>
        <v>0</v>
      </c>
      <c r="AB6" s="320">
        <f t="shared" si="1"/>
        <v>0</v>
      </c>
      <c r="AC6" s="320"/>
      <c r="AD6" s="320"/>
      <c r="AE6" s="320"/>
      <c r="AF6" s="320"/>
    </row>
    <row r="7" spans="1:32" s="298" customFormat="1" x14ac:dyDescent="0.25">
      <c r="A7" s="308"/>
      <c r="B7" s="309"/>
      <c r="C7" s="310"/>
      <c r="D7" s="311"/>
      <c r="E7" s="312"/>
      <c r="F7" s="313"/>
      <c r="G7" s="314"/>
      <c r="H7" s="314"/>
      <c r="I7" s="314"/>
      <c r="J7" s="315"/>
      <c r="K7" s="316"/>
      <c r="L7" s="311"/>
      <c r="M7" s="314"/>
      <c r="N7" s="317"/>
      <c r="O7" s="314"/>
      <c r="P7" s="315"/>
      <c r="Q7" s="316"/>
      <c r="R7" s="311"/>
      <c r="S7" s="314"/>
      <c r="T7" s="317"/>
      <c r="U7" s="314"/>
      <c r="V7" s="315"/>
      <c r="W7" s="318"/>
      <c r="X7" s="314"/>
      <c r="Y7" s="315"/>
      <c r="Z7" s="319">
        <f t="shared" si="0"/>
        <v>0</v>
      </c>
      <c r="AA7" s="320">
        <f t="shared" si="1"/>
        <v>0</v>
      </c>
      <c r="AB7" s="320">
        <f t="shared" si="1"/>
        <v>0</v>
      </c>
      <c r="AC7" s="320"/>
      <c r="AD7" s="320"/>
      <c r="AE7" s="320"/>
      <c r="AF7" s="320"/>
    </row>
    <row r="8" spans="1:32" s="298" customFormat="1" x14ac:dyDescent="0.25">
      <c r="A8" s="308"/>
      <c r="B8" s="309"/>
      <c r="C8" s="310"/>
      <c r="D8" s="311"/>
      <c r="E8" s="312"/>
      <c r="F8" s="313"/>
      <c r="G8" s="314"/>
      <c r="H8" s="314"/>
      <c r="I8" s="314"/>
      <c r="J8" s="315"/>
      <c r="K8" s="316"/>
      <c r="L8" s="311"/>
      <c r="M8" s="314"/>
      <c r="N8" s="317"/>
      <c r="O8" s="314"/>
      <c r="P8" s="315"/>
      <c r="Q8" s="316"/>
      <c r="R8" s="311"/>
      <c r="S8" s="314"/>
      <c r="T8" s="317"/>
      <c r="U8" s="314"/>
      <c r="V8" s="315"/>
      <c r="W8" s="318"/>
      <c r="X8" s="314"/>
      <c r="Y8" s="315"/>
      <c r="Z8" s="319">
        <f t="shared" si="0"/>
        <v>0</v>
      </c>
      <c r="AA8" s="320">
        <f t="shared" si="1"/>
        <v>0</v>
      </c>
      <c r="AB8" s="320">
        <f t="shared" si="1"/>
        <v>0</v>
      </c>
      <c r="AC8" s="320"/>
      <c r="AD8" s="320"/>
      <c r="AE8" s="320"/>
      <c r="AF8" s="320"/>
    </row>
    <row r="9" spans="1:32" s="298" customFormat="1" x14ac:dyDescent="0.25">
      <c r="A9" s="308"/>
      <c r="B9" s="309"/>
      <c r="C9" s="310"/>
      <c r="D9" s="311"/>
      <c r="E9" s="312"/>
      <c r="F9" s="313"/>
      <c r="G9" s="314"/>
      <c r="H9" s="314"/>
      <c r="I9" s="314"/>
      <c r="J9" s="315"/>
      <c r="K9" s="316"/>
      <c r="L9" s="311"/>
      <c r="M9" s="314"/>
      <c r="N9" s="317"/>
      <c r="O9" s="314"/>
      <c r="P9" s="315"/>
      <c r="Q9" s="316"/>
      <c r="R9" s="311"/>
      <c r="S9" s="314"/>
      <c r="T9" s="317"/>
      <c r="U9" s="314"/>
      <c r="V9" s="315"/>
      <c r="W9" s="318"/>
      <c r="X9" s="314"/>
      <c r="Y9" s="315"/>
      <c r="Z9" s="319">
        <f t="shared" si="0"/>
        <v>0</v>
      </c>
      <c r="AA9" s="320">
        <f t="shared" si="1"/>
        <v>0</v>
      </c>
      <c r="AB9" s="320">
        <f t="shared" si="1"/>
        <v>0</v>
      </c>
      <c r="AC9" s="320"/>
      <c r="AD9" s="320"/>
      <c r="AE9" s="320"/>
      <c r="AF9" s="320"/>
    </row>
    <row r="10" spans="1:32" s="298" customFormat="1" x14ac:dyDescent="0.25">
      <c r="A10" s="308"/>
      <c r="B10" s="309"/>
      <c r="C10" s="321"/>
      <c r="D10" s="311"/>
      <c r="E10" s="312"/>
      <c r="F10" s="313"/>
      <c r="G10" s="322"/>
      <c r="H10" s="322"/>
      <c r="I10" s="322"/>
      <c r="J10" s="323"/>
      <c r="K10" s="316"/>
      <c r="L10" s="311"/>
      <c r="M10" s="322"/>
      <c r="N10" s="324"/>
      <c r="O10" s="324"/>
      <c r="P10" s="323"/>
      <c r="Q10" s="316"/>
      <c r="R10" s="311"/>
      <c r="S10" s="322"/>
      <c r="T10" s="324"/>
      <c r="U10" s="324"/>
      <c r="V10" s="323"/>
      <c r="W10" s="325"/>
      <c r="X10" s="322"/>
      <c r="Y10" s="323"/>
      <c r="Z10" s="319">
        <f t="shared" si="0"/>
        <v>0</v>
      </c>
      <c r="AA10" s="320">
        <f t="shared" si="1"/>
        <v>0</v>
      </c>
      <c r="AB10" s="320">
        <f t="shared" si="1"/>
        <v>0</v>
      </c>
      <c r="AC10" s="320"/>
      <c r="AD10" s="320"/>
      <c r="AE10" s="320"/>
      <c r="AF10" s="320"/>
    </row>
    <row r="11" spans="1:32" s="298" customFormat="1" x14ac:dyDescent="0.25">
      <c r="A11" s="308"/>
      <c r="B11" s="309"/>
      <c r="C11" s="321"/>
      <c r="D11" s="311"/>
      <c r="E11" s="312"/>
      <c r="F11" s="313"/>
      <c r="G11" s="322"/>
      <c r="H11" s="322"/>
      <c r="I11" s="322"/>
      <c r="J11" s="323"/>
      <c r="K11" s="326"/>
      <c r="L11" s="311"/>
      <c r="M11" s="322"/>
      <c r="N11" s="324"/>
      <c r="O11" s="324"/>
      <c r="P11" s="323"/>
      <c r="Q11" s="316"/>
      <c r="R11" s="311"/>
      <c r="S11" s="322"/>
      <c r="T11" s="324"/>
      <c r="U11" s="324"/>
      <c r="V11" s="323"/>
      <c r="W11" s="325"/>
      <c r="X11" s="322"/>
      <c r="Y11" s="323"/>
      <c r="Z11" s="319">
        <f t="shared" si="0"/>
        <v>0</v>
      </c>
      <c r="AA11" s="320">
        <f t="shared" si="1"/>
        <v>0</v>
      </c>
      <c r="AB11" s="320">
        <f t="shared" si="1"/>
        <v>0</v>
      </c>
      <c r="AC11" s="320"/>
      <c r="AD11" s="320"/>
      <c r="AE11" s="320"/>
      <c r="AF11" s="320"/>
    </row>
    <row r="12" spans="1:32" s="298" customFormat="1" x14ac:dyDescent="0.25">
      <c r="A12" s="296" t="s">
        <v>238</v>
      </c>
      <c r="B12" s="327" t="s">
        <v>215</v>
      </c>
      <c r="C12" s="328"/>
      <c r="D12" s="328"/>
      <c r="E12" s="329"/>
      <c r="F12" s="330"/>
      <c r="G12" s="329"/>
      <c r="H12" s="329"/>
      <c r="I12" s="331"/>
      <c r="J12" s="332"/>
      <c r="K12" s="333"/>
      <c r="L12" s="328"/>
      <c r="M12" s="329"/>
      <c r="N12" s="329"/>
      <c r="O12" s="331"/>
      <c r="P12" s="332"/>
      <c r="Q12" s="333"/>
      <c r="R12" s="328"/>
      <c r="S12" s="329"/>
      <c r="T12" s="329"/>
      <c r="U12" s="331"/>
      <c r="V12" s="332"/>
      <c r="W12" s="334"/>
      <c r="X12" s="331"/>
      <c r="Y12" s="335"/>
      <c r="Z12" s="319">
        <f t="shared" si="0"/>
        <v>0</v>
      </c>
      <c r="AA12" s="320">
        <f t="shared" si="1"/>
        <v>0</v>
      </c>
      <c r="AB12" s="320">
        <f t="shared" si="1"/>
        <v>0</v>
      </c>
    </row>
    <row r="13" spans="1:32" s="298" customFormat="1" x14ac:dyDescent="0.25">
      <c r="A13" s="296"/>
      <c r="B13" s="336"/>
      <c r="C13" s="310"/>
      <c r="D13" s="337"/>
      <c r="E13" s="312"/>
      <c r="F13" s="300"/>
      <c r="G13" s="317"/>
      <c r="H13" s="317"/>
      <c r="I13" s="314"/>
      <c r="J13" s="315"/>
      <c r="K13" s="316"/>
      <c r="L13" s="311"/>
      <c r="M13" s="314"/>
      <c r="N13" s="317"/>
      <c r="O13" s="314"/>
      <c r="P13" s="315"/>
      <c r="Q13" s="316"/>
      <c r="R13" s="311"/>
      <c r="S13" s="314"/>
      <c r="T13" s="317"/>
      <c r="U13" s="314"/>
      <c r="V13" s="315"/>
      <c r="W13" s="318"/>
      <c r="X13" s="314"/>
      <c r="Y13" s="315"/>
      <c r="Z13" s="319"/>
      <c r="AA13" s="320"/>
      <c r="AB13" s="320"/>
      <c r="AC13" s="320"/>
      <c r="AD13" s="320"/>
      <c r="AE13" s="320"/>
      <c r="AF13" s="320"/>
    </row>
    <row r="14" spans="1:32" s="298" customFormat="1" x14ac:dyDescent="0.25">
      <c r="A14" s="296"/>
      <c r="B14" s="309"/>
      <c r="C14" s="310"/>
      <c r="D14" s="311"/>
      <c r="E14" s="312"/>
      <c r="F14" s="300"/>
      <c r="G14" s="324"/>
      <c r="H14" s="322"/>
      <c r="I14" s="322"/>
      <c r="J14" s="323"/>
      <c r="K14" s="316"/>
      <c r="L14" s="311"/>
      <c r="M14" s="324"/>
      <c r="N14" s="322"/>
      <c r="O14" s="322"/>
      <c r="P14" s="323"/>
      <c r="Q14" s="316"/>
      <c r="R14" s="311"/>
      <c r="S14" s="324"/>
      <c r="T14" s="322"/>
      <c r="U14" s="322"/>
      <c r="V14" s="323"/>
      <c r="W14" s="325"/>
      <c r="X14" s="322"/>
      <c r="Y14" s="323"/>
      <c r="Z14" s="319">
        <f t="shared" si="0"/>
        <v>0</v>
      </c>
      <c r="AA14" s="320">
        <f t="shared" si="1"/>
        <v>0</v>
      </c>
      <c r="AB14" s="320">
        <f t="shared" si="1"/>
        <v>0</v>
      </c>
      <c r="AC14" s="320"/>
      <c r="AD14" s="320"/>
      <c r="AE14" s="320"/>
      <c r="AF14" s="320"/>
    </row>
    <row r="15" spans="1:32" s="298" customFormat="1" x14ac:dyDescent="0.25">
      <c r="A15" s="296"/>
      <c r="B15" s="309"/>
      <c r="C15" s="310"/>
      <c r="D15" s="311"/>
      <c r="E15" s="312"/>
      <c r="F15" s="300"/>
      <c r="G15" s="324"/>
      <c r="H15" s="322"/>
      <c r="I15" s="322"/>
      <c r="J15" s="323"/>
      <c r="K15" s="316"/>
      <c r="L15" s="311"/>
      <c r="M15" s="324"/>
      <c r="N15" s="322"/>
      <c r="O15" s="322"/>
      <c r="P15" s="323"/>
      <c r="Q15" s="316"/>
      <c r="R15" s="311"/>
      <c r="S15" s="324"/>
      <c r="T15" s="322"/>
      <c r="U15" s="322"/>
      <c r="V15" s="323"/>
      <c r="W15" s="325"/>
      <c r="X15" s="322"/>
      <c r="Y15" s="323"/>
      <c r="Z15" s="319"/>
      <c r="AA15" s="320"/>
      <c r="AB15" s="320"/>
      <c r="AC15" s="320"/>
      <c r="AD15" s="320"/>
      <c r="AE15" s="320"/>
      <c r="AF15" s="320"/>
    </row>
    <row r="16" spans="1:32" s="298" customFormat="1" x14ac:dyDescent="0.25">
      <c r="A16" s="296"/>
      <c r="B16" s="309"/>
      <c r="C16" s="310"/>
      <c r="D16" s="311"/>
      <c r="E16" s="312"/>
      <c r="F16" s="300"/>
      <c r="G16" s="324"/>
      <c r="H16" s="322"/>
      <c r="I16" s="322"/>
      <c r="J16" s="323"/>
      <c r="K16" s="316"/>
      <c r="L16" s="311"/>
      <c r="M16" s="324"/>
      <c r="N16" s="322"/>
      <c r="O16" s="322"/>
      <c r="P16" s="323"/>
      <c r="Q16" s="316"/>
      <c r="R16" s="311"/>
      <c r="S16" s="324"/>
      <c r="T16" s="322"/>
      <c r="U16" s="322"/>
      <c r="V16" s="323"/>
      <c r="W16" s="325"/>
      <c r="X16" s="322"/>
      <c r="Y16" s="323"/>
      <c r="Z16" s="319"/>
      <c r="AA16" s="320"/>
      <c r="AB16" s="320"/>
      <c r="AC16" s="320"/>
      <c r="AD16" s="320"/>
      <c r="AE16" s="320"/>
      <c r="AF16" s="320"/>
    </row>
    <row r="17" spans="1:32" s="298" customFormat="1" x14ac:dyDescent="0.25">
      <c r="A17" s="296"/>
      <c r="B17" s="309"/>
      <c r="C17" s="310"/>
      <c r="D17" s="311"/>
      <c r="E17" s="312"/>
      <c r="F17" s="300"/>
      <c r="G17" s="324"/>
      <c r="H17" s="322"/>
      <c r="I17" s="322"/>
      <c r="J17" s="323"/>
      <c r="K17" s="316"/>
      <c r="L17" s="311"/>
      <c r="M17" s="324"/>
      <c r="N17" s="322"/>
      <c r="O17" s="322"/>
      <c r="P17" s="323"/>
      <c r="Q17" s="316"/>
      <c r="R17" s="311"/>
      <c r="S17" s="324"/>
      <c r="T17" s="322"/>
      <c r="U17" s="322"/>
      <c r="V17" s="323"/>
      <c r="W17" s="325"/>
      <c r="X17" s="322"/>
      <c r="Y17" s="323"/>
      <c r="Z17" s="319"/>
      <c r="AA17" s="320"/>
      <c r="AB17" s="320"/>
      <c r="AC17" s="320"/>
      <c r="AD17" s="320"/>
      <c r="AE17" s="320"/>
      <c r="AF17" s="320"/>
    </row>
    <row r="18" spans="1:32" s="298" customFormat="1" x14ac:dyDescent="0.25">
      <c r="A18" s="296"/>
      <c r="B18" s="309"/>
      <c r="C18" s="310"/>
      <c r="D18" s="311"/>
      <c r="E18" s="312"/>
      <c r="F18" s="300"/>
      <c r="G18" s="324"/>
      <c r="H18" s="322"/>
      <c r="I18" s="322"/>
      <c r="J18" s="323"/>
      <c r="K18" s="316"/>
      <c r="L18" s="311"/>
      <c r="M18" s="324"/>
      <c r="N18" s="322"/>
      <c r="O18" s="322"/>
      <c r="P18" s="323"/>
      <c r="Q18" s="316"/>
      <c r="R18" s="311"/>
      <c r="S18" s="324"/>
      <c r="T18" s="322"/>
      <c r="U18" s="322"/>
      <c r="V18" s="323"/>
      <c r="W18" s="325"/>
      <c r="X18" s="322"/>
      <c r="Y18" s="323"/>
      <c r="Z18" s="319"/>
      <c r="AA18" s="320"/>
      <c r="AB18" s="320"/>
      <c r="AC18" s="320"/>
      <c r="AD18" s="320"/>
      <c r="AE18" s="320"/>
      <c r="AF18" s="320"/>
    </row>
    <row r="19" spans="1:32" s="339" customFormat="1" x14ac:dyDescent="0.25">
      <c r="A19" s="296"/>
      <c r="B19" s="309"/>
      <c r="C19" s="321"/>
      <c r="D19" s="311"/>
      <c r="E19" s="312"/>
      <c r="F19" s="300"/>
      <c r="G19" s="322"/>
      <c r="H19" s="324"/>
      <c r="I19" s="322"/>
      <c r="J19" s="323"/>
      <c r="K19" s="338"/>
      <c r="L19" s="311"/>
      <c r="M19" s="322"/>
      <c r="N19" s="324"/>
      <c r="O19" s="324"/>
      <c r="P19" s="323"/>
      <c r="Q19" s="338"/>
      <c r="R19" s="311"/>
      <c r="S19" s="322"/>
      <c r="T19" s="324"/>
      <c r="U19" s="324"/>
      <c r="V19" s="323"/>
      <c r="W19" s="325"/>
      <c r="X19" s="322"/>
      <c r="Y19" s="323"/>
      <c r="Z19" s="319">
        <f t="shared" si="0"/>
        <v>0</v>
      </c>
      <c r="AA19" s="320">
        <f t="shared" si="1"/>
        <v>0</v>
      </c>
      <c r="AB19" s="320">
        <f t="shared" si="1"/>
        <v>0</v>
      </c>
      <c r="AC19" s="320"/>
      <c r="AD19" s="320"/>
      <c r="AE19" s="320"/>
      <c r="AF19" s="320"/>
    </row>
    <row r="20" spans="1:32" s="339" customFormat="1" x14ac:dyDescent="0.25">
      <c r="A20" s="296"/>
      <c r="B20" s="309"/>
      <c r="C20" s="321"/>
      <c r="D20" s="311"/>
      <c r="E20" s="312"/>
      <c r="F20" s="300"/>
      <c r="G20" s="322"/>
      <c r="H20" s="322"/>
      <c r="I20" s="322"/>
      <c r="J20" s="323"/>
      <c r="K20" s="316"/>
      <c r="L20" s="311"/>
      <c r="M20" s="322"/>
      <c r="N20" s="324"/>
      <c r="O20" s="324"/>
      <c r="P20" s="323"/>
      <c r="Q20" s="316"/>
      <c r="R20" s="311"/>
      <c r="S20" s="322"/>
      <c r="T20" s="324"/>
      <c r="U20" s="324"/>
      <c r="V20" s="323"/>
      <c r="W20" s="325"/>
      <c r="X20" s="322"/>
      <c r="Y20" s="323"/>
      <c r="Z20" s="319">
        <f t="shared" si="0"/>
        <v>0</v>
      </c>
      <c r="AA20" s="320">
        <f t="shared" si="1"/>
        <v>0</v>
      </c>
      <c r="AB20" s="320">
        <f t="shared" si="1"/>
        <v>0</v>
      </c>
      <c r="AC20" s="320"/>
      <c r="AD20" s="320"/>
      <c r="AE20" s="320"/>
      <c r="AF20" s="320"/>
    </row>
    <row r="21" spans="1:32" s="298" customFormat="1" x14ac:dyDescent="0.25">
      <c r="A21" s="296"/>
      <c r="B21" s="327" t="s">
        <v>216</v>
      </c>
      <c r="C21" s="340"/>
      <c r="D21" s="331"/>
      <c r="E21" s="329"/>
      <c r="F21" s="330"/>
      <c r="G21" s="329"/>
      <c r="H21" s="329"/>
      <c r="I21" s="331"/>
      <c r="J21" s="332"/>
      <c r="K21" s="334"/>
      <c r="L21" s="331"/>
      <c r="M21" s="329"/>
      <c r="N21" s="329"/>
      <c r="O21" s="331"/>
      <c r="P21" s="332"/>
      <c r="Q21" s="334"/>
      <c r="R21" s="331"/>
      <c r="S21" s="329"/>
      <c r="T21" s="329"/>
      <c r="U21" s="331"/>
      <c r="V21" s="332"/>
      <c r="W21" s="334"/>
      <c r="X21" s="331"/>
      <c r="Y21" s="335"/>
      <c r="Z21" s="319">
        <f t="shared" si="0"/>
        <v>0</v>
      </c>
      <c r="AA21" s="320">
        <f t="shared" si="1"/>
        <v>0</v>
      </c>
      <c r="AB21" s="320">
        <f t="shared" si="1"/>
        <v>0</v>
      </c>
    </row>
    <row r="22" spans="1:32" s="298" customFormat="1" x14ac:dyDescent="0.25">
      <c r="A22" s="308"/>
      <c r="B22" s="309"/>
      <c r="C22" s="341"/>
      <c r="D22" s="342"/>
      <c r="E22" s="341"/>
      <c r="F22" s="300"/>
      <c r="G22" s="322"/>
      <c r="H22" s="324"/>
      <c r="I22" s="322"/>
      <c r="J22" s="323"/>
      <c r="K22" s="316"/>
      <c r="L22" s="311"/>
      <c r="M22" s="322"/>
      <c r="N22" s="324"/>
      <c r="O22" s="322"/>
      <c r="P22" s="323"/>
      <c r="Q22" s="316"/>
      <c r="R22" s="311"/>
      <c r="S22" s="314"/>
      <c r="T22" s="317"/>
      <c r="U22" s="314"/>
      <c r="V22" s="315"/>
      <c r="W22" s="318"/>
      <c r="X22" s="314"/>
      <c r="Y22" s="315"/>
      <c r="Z22" s="319">
        <f t="shared" si="0"/>
        <v>0</v>
      </c>
      <c r="AA22" s="320">
        <f t="shared" si="1"/>
        <v>0</v>
      </c>
      <c r="AB22" s="320">
        <f t="shared" si="1"/>
        <v>0</v>
      </c>
      <c r="AC22" s="320"/>
      <c r="AD22" s="320"/>
      <c r="AE22" s="320"/>
      <c r="AF22" s="320"/>
    </row>
    <row r="23" spans="1:32" s="298" customFormat="1" x14ac:dyDescent="0.25">
      <c r="A23" s="308"/>
      <c r="B23" s="309"/>
      <c r="C23" s="341"/>
      <c r="D23" s="342"/>
      <c r="E23" s="341"/>
      <c r="F23" s="300"/>
      <c r="G23" s="322"/>
      <c r="H23" s="324"/>
      <c r="I23" s="322"/>
      <c r="J23" s="323"/>
      <c r="K23" s="316"/>
      <c r="L23" s="311"/>
      <c r="M23" s="322"/>
      <c r="N23" s="324"/>
      <c r="O23" s="322"/>
      <c r="P23" s="323"/>
      <c r="Q23" s="316"/>
      <c r="R23" s="311"/>
      <c r="S23" s="314"/>
      <c r="T23" s="317"/>
      <c r="U23" s="314"/>
      <c r="V23" s="315"/>
      <c r="W23" s="318"/>
      <c r="X23" s="314"/>
      <c r="Y23" s="315"/>
      <c r="Z23" s="319">
        <f t="shared" si="0"/>
        <v>0</v>
      </c>
      <c r="AA23" s="320">
        <f t="shared" si="1"/>
        <v>0</v>
      </c>
      <c r="AB23" s="320">
        <f t="shared" si="1"/>
        <v>0</v>
      </c>
      <c r="AC23" s="320"/>
      <c r="AD23" s="320"/>
      <c r="AE23" s="320"/>
      <c r="AF23" s="320"/>
    </row>
    <row r="24" spans="1:32" s="298" customFormat="1" x14ac:dyDescent="0.25">
      <c r="A24" s="308"/>
      <c r="B24" s="309"/>
      <c r="C24" s="341"/>
      <c r="D24" s="342"/>
      <c r="E24" s="341"/>
      <c r="F24" s="300"/>
      <c r="G24" s="322"/>
      <c r="H24" s="324"/>
      <c r="I24" s="322"/>
      <c r="J24" s="323"/>
      <c r="K24" s="316"/>
      <c r="L24" s="311"/>
      <c r="M24" s="322"/>
      <c r="N24" s="324"/>
      <c r="O24" s="322"/>
      <c r="P24" s="323"/>
      <c r="Q24" s="316"/>
      <c r="R24" s="311"/>
      <c r="S24" s="314"/>
      <c r="T24" s="317"/>
      <c r="U24" s="314"/>
      <c r="V24" s="315"/>
      <c r="W24" s="318"/>
      <c r="X24" s="314"/>
      <c r="Y24" s="315"/>
      <c r="Z24" s="319"/>
      <c r="AA24" s="320"/>
      <c r="AB24" s="320"/>
      <c r="AC24" s="320"/>
      <c r="AD24" s="320"/>
      <c r="AE24" s="320"/>
      <c r="AF24" s="320"/>
    </row>
    <row r="25" spans="1:32" s="298" customFormat="1" x14ac:dyDescent="0.25">
      <c r="A25" s="308"/>
      <c r="B25" s="309"/>
      <c r="C25" s="341"/>
      <c r="D25" s="342"/>
      <c r="E25" s="341"/>
      <c r="F25" s="300"/>
      <c r="G25" s="322"/>
      <c r="H25" s="324"/>
      <c r="I25" s="322"/>
      <c r="J25" s="323"/>
      <c r="K25" s="316"/>
      <c r="L25" s="311"/>
      <c r="M25" s="322"/>
      <c r="N25" s="324"/>
      <c r="O25" s="322"/>
      <c r="P25" s="323"/>
      <c r="Q25" s="316"/>
      <c r="R25" s="311"/>
      <c r="S25" s="314"/>
      <c r="T25" s="317"/>
      <c r="U25" s="314"/>
      <c r="V25" s="315"/>
      <c r="W25" s="318"/>
      <c r="X25" s="314"/>
      <c r="Y25" s="315"/>
      <c r="Z25" s="319"/>
      <c r="AA25" s="320"/>
      <c r="AB25" s="320"/>
      <c r="AC25" s="320"/>
      <c r="AD25" s="320"/>
      <c r="AE25" s="320"/>
      <c r="AF25" s="320"/>
    </row>
    <row r="26" spans="1:32" s="298" customFormat="1" x14ac:dyDescent="0.25">
      <c r="A26" s="308"/>
      <c r="B26" s="309"/>
      <c r="C26" s="341"/>
      <c r="D26" s="342"/>
      <c r="E26" s="341"/>
      <c r="F26" s="300"/>
      <c r="G26" s="322"/>
      <c r="H26" s="324"/>
      <c r="I26" s="322"/>
      <c r="J26" s="323"/>
      <c r="K26" s="316"/>
      <c r="L26" s="311"/>
      <c r="M26" s="322"/>
      <c r="N26" s="324"/>
      <c r="O26" s="322"/>
      <c r="P26" s="323"/>
      <c r="Q26" s="316"/>
      <c r="R26" s="311"/>
      <c r="S26" s="314"/>
      <c r="T26" s="317"/>
      <c r="U26" s="314"/>
      <c r="V26" s="315"/>
      <c r="W26" s="318"/>
      <c r="X26" s="314"/>
      <c r="Y26" s="315"/>
      <c r="Z26" s="319"/>
      <c r="AA26" s="320"/>
      <c r="AB26" s="320"/>
      <c r="AC26" s="320"/>
      <c r="AD26" s="320"/>
      <c r="AE26" s="320"/>
      <c r="AF26" s="320"/>
    </row>
    <row r="27" spans="1:32" s="298" customFormat="1" x14ac:dyDescent="0.25">
      <c r="A27" s="308"/>
      <c r="B27" s="309"/>
      <c r="C27" s="341"/>
      <c r="D27" s="342"/>
      <c r="E27" s="341"/>
      <c r="F27" s="300"/>
      <c r="G27" s="322"/>
      <c r="H27" s="324"/>
      <c r="I27" s="322"/>
      <c r="J27" s="323"/>
      <c r="K27" s="316"/>
      <c r="L27" s="311"/>
      <c r="M27" s="322"/>
      <c r="N27" s="324"/>
      <c r="O27" s="322"/>
      <c r="P27" s="323"/>
      <c r="Q27" s="316"/>
      <c r="R27" s="311"/>
      <c r="S27" s="314"/>
      <c r="T27" s="317"/>
      <c r="U27" s="314"/>
      <c r="V27" s="315"/>
      <c r="W27" s="318"/>
      <c r="X27" s="314"/>
      <c r="Y27" s="315"/>
      <c r="Z27" s="319"/>
      <c r="AA27" s="320"/>
      <c r="AB27" s="320"/>
      <c r="AC27" s="320"/>
      <c r="AD27" s="320"/>
      <c r="AE27" s="320"/>
      <c r="AF27" s="320"/>
    </row>
    <row r="28" spans="1:32" s="298" customFormat="1" x14ac:dyDescent="0.25">
      <c r="A28" s="308"/>
      <c r="B28" s="309"/>
      <c r="C28" s="341"/>
      <c r="D28" s="342"/>
      <c r="E28" s="341"/>
      <c r="F28" s="300"/>
      <c r="G28" s="322"/>
      <c r="H28" s="324"/>
      <c r="I28" s="322"/>
      <c r="J28" s="323"/>
      <c r="K28" s="316"/>
      <c r="L28" s="311"/>
      <c r="M28" s="322"/>
      <c r="N28" s="324"/>
      <c r="O28" s="322"/>
      <c r="P28" s="323"/>
      <c r="Q28" s="316"/>
      <c r="R28" s="311"/>
      <c r="S28" s="314"/>
      <c r="T28" s="317"/>
      <c r="U28" s="314"/>
      <c r="V28" s="315"/>
      <c r="W28" s="318"/>
      <c r="X28" s="314"/>
      <c r="Y28" s="315"/>
      <c r="Z28" s="319"/>
      <c r="AA28" s="320"/>
      <c r="AB28" s="320"/>
      <c r="AC28" s="320"/>
      <c r="AD28" s="320"/>
      <c r="AE28" s="320"/>
      <c r="AF28" s="320"/>
    </row>
    <row r="29" spans="1:32" s="298" customFormat="1" x14ac:dyDescent="0.25">
      <c r="A29" s="308"/>
      <c r="B29" s="309"/>
      <c r="C29" s="341"/>
      <c r="D29" s="342"/>
      <c r="E29" s="341"/>
      <c r="F29" s="300"/>
      <c r="G29" s="322"/>
      <c r="H29" s="324"/>
      <c r="I29" s="322"/>
      <c r="J29" s="323"/>
      <c r="K29" s="316"/>
      <c r="L29" s="311"/>
      <c r="M29" s="322"/>
      <c r="N29" s="324"/>
      <c r="O29" s="322"/>
      <c r="P29" s="323"/>
      <c r="Q29" s="316"/>
      <c r="R29" s="311"/>
      <c r="S29" s="314"/>
      <c r="T29" s="317"/>
      <c r="U29" s="314"/>
      <c r="V29" s="315"/>
      <c r="W29" s="318"/>
      <c r="X29" s="314"/>
      <c r="Y29" s="315"/>
      <c r="Z29" s="319">
        <f t="shared" si="0"/>
        <v>0</v>
      </c>
      <c r="AA29" s="320">
        <f t="shared" si="1"/>
        <v>0</v>
      </c>
      <c r="AB29" s="320">
        <f t="shared" si="1"/>
        <v>0</v>
      </c>
      <c r="AC29" s="320"/>
      <c r="AD29" s="320"/>
      <c r="AE29" s="320"/>
      <c r="AF29" s="320"/>
    </row>
    <row r="30" spans="1:32" s="298" customFormat="1" x14ac:dyDescent="0.25">
      <c r="A30" s="308"/>
      <c r="B30" s="327" t="s">
        <v>217</v>
      </c>
      <c r="C30" s="331"/>
      <c r="D30" s="331"/>
      <c r="E30" s="329"/>
      <c r="F30" s="330"/>
      <c r="G30" s="329"/>
      <c r="H30" s="343"/>
      <c r="I30" s="344"/>
      <c r="J30" s="345"/>
      <c r="K30" s="334"/>
      <c r="L30" s="331"/>
      <c r="M30" s="329"/>
      <c r="N30" s="343"/>
      <c r="O30" s="344"/>
      <c r="P30" s="345"/>
      <c r="Q30" s="334"/>
      <c r="R30" s="331"/>
      <c r="S30" s="329"/>
      <c r="T30" s="343"/>
      <c r="U30" s="344"/>
      <c r="V30" s="345"/>
      <c r="W30" s="346"/>
      <c r="X30" s="344"/>
      <c r="Y30" s="335"/>
      <c r="Z30" s="319">
        <f t="shared" si="0"/>
        <v>0</v>
      </c>
      <c r="AA30" s="320">
        <f t="shared" si="1"/>
        <v>0</v>
      </c>
      <c r="AB30" s="320">
        <f t="shared" si="1"/>
        <v>0</v>
      </c>
    </row>
    <row r="31" spans="1:32" s="298" customFormat="1" x14ac:dyDescent="0.25">
      <c r="A31" s="308"/>
      <c r="B31" s="336"/>
      <c r="C31" s="301"/>
      <c r="D31" s="301"/>
      <c r="E31" s="347"/>
      <c r="F31" s="348"/>
      <c r="G31" s="347"/>
      <c r="H31" s="349"/>
      <c r="I31" s="311"/>
      <c r="J31" s="350"/>
      <c r="K31" s="305"/>
      <c r="L31" s="301"/>
      <c r="M31" s="347"/>
      <c r="N31" s="349"/>
      <c r="O31" s="311"/>
      <c r="P31" s="350"/>
      <c r="Q31" s="305"/>
      <c r="R31" s="301"/>
      <c r="S31" s="347"/>
      <c r="T31" s="349"/>
      <c r="U31" s="311"/>
      <c r="V31" s="350"/>
      <c r="W31" s="316"/>
      <c r="X31" s="311"/>
      <c r="Y31" s="306"/>
      <c r="Z31" s="319"/>
      <c r="AA31" s="320"/>
      <c r="AB31" s="320"/>
    </row>
    <row r="32" spans="1:32" s="298" customFormat="1" x14ac:dyDescent="0.25">
      <c r="A32" s="308"/>
      <c r="B32" s="336"/>
      <c r="C32" s="301"/>
      <c r="D32" s="301"/>
      <c r="E32" s="347"/>
      <c r="F32" s="348"/>
      <c r="G32" s="347"/>
      <c r="H32" s="349"/>
      <c r="I32" s="311"/>
      <c r="J32" s="350"/>
      <c r="K32" s="305"/>
      <c r="L32" s="301"/>
      <c r="M32" s="347"/>
      <c r="N32" s="349"/>
      <c r="O32" s="311"/>
      <c r="P32" s="350"/>
      <c r="Q32" s="305"/>
      <c r="R32" s="301"/>
      <c r="S32" s="347"/>
      <c r="T32" s="349"/>
      <c r="U32" s="311"/>
      <c r="V32" s="350"/>
      <c r="W32" s="316"/>
      <c r="X32" s="311"/>
      <c r="Y32" s="306"/>
      <c r="Z32" s="319"/>
      <c r="AA32" s="320"/>
      <c r="AB32" s="320"/>
    </row>
    <row r="33" spans="1:32" s="298" customFormat="1" x14ac:dyDescent="0.25">
      <c r="A33" s="308"/>
      <c r="B33" s="336"/>
      <c r="C33" s="301"/>
      <c r="D33" s="301"/>
      <c r="E33" s="347"/>
      <c r="F33" s="348"/>
      <c r="G33" s="347"/>
      <c r="H33" s="349"/>
      <c r="I33" s="311"/>
      <c r="J33" s="350"/>
      <c r="K33" s="305"/>
      <c r="L33" s="301"/>
      <c r="M33" s="347"/>
      <c r="N33" s="349"/>
      <c r="O33" s="311"/>
      <c r="P33" s="350"/>
      <c r="Q33" s="305"/>
      <c r="R33" s="301"/>
      <c r="S33" s="347"/>
      <c r="T33" s="349"/>
      <c r="U33" s="311"/>
      <c r="V33" s="350"/>
      <c r="W33" s="316"/>
      <c r="X33" s="311"/>
      <c r="Y33" s="306"/>
      <c r="Z33" s="319"/>
      <c r="AA33" s="320"/>
      <c r="AB33" s="320"/>
    </row>
    <row r="34" spans="1:32" s="298" customFormat="1" x14ac:dyDescent="0.25">
      <c r="A34" s="308"/>
      <c r="B34" s="336"/>
      <c r="C34" s="301"/>
      <c r="D34" s="301"/>
      <c r="E34" s="347"/>
      <c r="F34" s="348"/>
      <c r="G34" s="347"/>
      <c r="H34" s="349"/>
      <c r="I34" s="311"/>
      <c r="J34" s="350"/>
      <c r="K34" s="305"/>
      <c r="L34" s="301"/>
      <c r="M34" s="347"/>
      <c r="N34" s="349"/>
      <c r="O34" s="311"/>
      <c r="P34" s="350"/>
      <c r="Q34" s="305"/>
      <c r="R34" s="301"/>
      <c r="S34" s="347"/>
      <c r="T34" s="349"/>
      <c r="U34" s="311"/>
      <c r="V34" s="350"/>
      <c r="W34" s="316"/>
      <c r="X34" s="311"/>
      <c r="Y34" s="306"/>
      <c r="Z34" s="319"/>
      <c r="AA34" s="320"/>
      <c r="AB34" s="320"/>
    </row>
    <row r="35" spans="1:32" s="298" customFormat="1" x14ac:dyDescent="0.25">
      <c r="A35" s="308"/>
      <c r="B35" s="336"/>
      <c r="C35" s="301"/>
      <c r="D35" s="301"/>
      <c r="E35" s="347"/>
      <c r="F35" s="348"/>
      <c r="G35" s="347"/>
      <c r="H35" s="349"/>
      <c r="I35" s="311"/>
      <c r="J35" s="350"/>
      <c r="K35" s="305"/>
      <c r="L35" s="301"/>
      <c r="M35" s="347"/>
      <c r="N35" s="349"/>
      <c r="O35" s="311"/>
      <c r="P35" s="350"/>
      <c r="Q35" s="305"/>
      <c r="R35" s="301"/>
      <c r="S35" s="347"/>
      <c r="T35" s="349"/>
      <c r="U35" s="311"/>
      <c r="V35" s="350"/>
      <c r="W35" s="316"/>
      <c r="X35" s="311"/>
      <c r="Y35" s="306"/>
      <c r="Z35" s="319"/>
      <c r="AA35" s="320"/>
      <c r="AB35" s="320"/>
    </row>
    <row r="36" spans="1:32" s="298" customFormat="1" x14ac:dyDescent="0.25">
      <c r="A36" s="308"/>
      <c r="B36" s="336"/>
      <c r="C36" s="301"/>
      <c r="D36" s="301"/>
      <c r="E36" s="347"/>
      <c r="F36" s="348"/>
      <c r="G36" s="347"/>
      <c r="H36" s="349"/>
      <c r="I36" s="311"/>
      <c r="J36" s="350"/>
      <c r="K36" s="305"/>
      <c r="L36" s="301"/>
      <c r="M36" s="347"/>
      <c r="N36" s="349"/>
      <c r="O36" s="311"/>
      <c r="P36" s="350"/>
      <c r="Q36" s="305"/>
      <c r="R36" s="301"/>
      <c r="S36" s="347"/>
      <c r="T36" s="349"/>
      <c r="U36" s="311"/>
      <c r="V36" s="350"/>
      <c r="W36" s="316"/>
      <c r="X36" s="311"/>
      <c r="Y36" s="306"/>
      <c r="Z36" s="319"/>
      <c r="AA36" s="320"/>
      <c r="AB36" s="320"/>
    </row>
    <row r="37" spans="1:32" s="298" customFormat="1" x14ac:dyDescent="0.25">
      <c r="A37" s="308"/>
      <c r="B37" s="336"/>
      <c r="C37" s="301"/>
      <c r="D37" s="301"/>
      <c r="E37" s="347"/>
      <c r="F37" s="348"/>
      <c r="G37" s="347"/>
      <c r="H37" s="349"/>
      <c r="I37" s="311"/>
      <c r="J37" s="350"/>
      <c r="K37" s="305"/>
      <c r="L37" s="301"/>
      <c r="M37" s="347"/>
      <c r="N37" s="349"/>
      <c r="O37" s="311"/>
      <c r="P37" s="350"/>
      <c r="Q37" s="305"/>
      <c r="R37" s="301"/>
      <c r="S37" s="347"/>
      <c r="T37" s="349"/>
      <c r="U37" s="311"/>
      <c r="V37" s="350"/>
      <c r="W37" s="316"/>
      <c r="X37" s="311"/>
      <c r="Y37" s="306"/>
      <c r="Z37" s="319"/>
      <c r="AA37" s="320"/>
      <c r="AB37" s="320"/>
    </row>
    <row r="38" spans="1:32" s="298" customFormat="1" x14ac:dyDescent="0.25">
      <c r="A38" s="308"/>
      <c r="B38" s="336"/>
      <c r="C38" s="301"/>
      <c r="D38" s="301"/>
      <c r="E38" s="347"/>
      <c r="F38" s="348"/>
      <c r="G38" s="347"/>
      <c r="H38" s="349"/>
      <c r="I38" s="311"/>
      <c r="J38" s="350"/>
      <c r="K38" s="305"/>
      <c r="L38" s="301"/>
      <c r="M38" s="347"/>
      <c r="N38" s="349"/>
      <c r="O38" s="311"/>
      <c r="P38" s="350"/>
      <c r="Q38" s="305"/>
      <c r="R38" s="301"/>
      <c r="S38" s="347"/>
      <c r="T38" s="349"/>
      <c r="U38" s="311"/>
      <c r="V38" s="350"/>
      <c r="W38" s="316"/>
      <c r="X38" s="311"/>
      <c r="Y38" s="306"/>
      <c r="Z38" s="319"/>
      <c r="AA38" s="320"/>
      <c r="AB38" s="320"/>
    </row>
    <row r="39" spans="1:32" s="298" customFormat="1" x14ac:dyDescent="0.25">
      <c r="A39" s="308"/>
      <c r="B39" s="327" t="s">
        <v>239</v>
      </c>
      <c r="C39" s="331"/>
      <c r="D39" s="331"/>
      <c r="E39" s="329"/>
      <c r="F39" s="330"/>
      <c r="G39" s="329"/>
      <c r="H39" s="343"/>
      <c r="I39" s="344"/>
      <c r="J39" s="345"/>
      <c r="K39" s="334"/>
      <c r="L39" s="331"/>
      <c r="M39" s="329"/>
      <c r="N39" s="343"/>
      <c r="O39" s="344"/>
      <c r="P39" s="345"/>
      <c r="Q39" s="334"/>
      <c r="R39" s="331"/>
      <c r="S39" s="329"/>
      <c r="T39" s="343"/>
      <c r="U39" s="344"/>
      <c r="V39" s="345"/>
      <c r="W39" s="346"/>
      <c r="X39" s="344"/>
      <c r="Y39" s="335"/>
      <c r="Z39" s="319">
        <f t="shared" si="0"/>
        <v>0</v>
      </c>
      <c r="AA39" s="320">
        <f t="shared" si="1"/>
        <v>0</v>
      </c>
      <c r="AB39" s="320">
        <f t="shared" si="1"/>
        <v>0</v>
      </c>
    </row>
    <row r="40" spans="1:32" s="298" customFormat="1" x14ac:dyDescent="0.25">
      <c r="A40" s="308"/>
      <c r="B40" s="351"/>
      <c r="C40" s="311"/>
      <c r="D40" s="311"/>
      <c r="E40" s="311"/>
      <c r="F40" s="300"/>
      <c r="G40" s="314"/>
      <c r="H40" s="314"/>
      <c r="I40" s="314"/>
      <c r="J40" s="315"/>
      <c r="K40" s="316"/>
      <c r="L40" s="311"/>
      <c r="M40" s="314"/>
      <c r="N40" s="314"/>
      <c r="O40" s="314"/>
      <c r="P40" s="315"/>
      <c r="Q40" s="316"/>
      <c r="R40" s="311"/>
      <c r="S40" s="314"/>
      <c r="T40" s="314"/>
      <c r="U40" s="314"/>
      <c r="V40" s="315"/>
      <c r="W40" s="318"/>
      <c r="X40" s="314"/>
      <c r="Y40" s="315"/>
      <c r="Z40" s="319">
        <f t="shared" si="0"/>
        <v>0</v>
      </c>
      <c r="AA40" s="320">
        <f t="shared" si="1"/>
        <v>0</v>
      </c>
      <c r="AB40" s="320">
        <f t="shared" si="1"/>
        <v>0</v>
      </c>
      <c r="AC40" s="320"/>
      <c r="AD40" s="320"/>
      <c r="AE40" s="320"/>
      <c r="AF40" s="320"/>
    </row>
    <row r="41" spans="1:32" s="298" customFormat="1" x14ac:dyDescent="0.25">
      <c r="A41" s="308"/>
      <c r="B41" s="351"/>
      <c r="C41" s="311"/>
      <c r="D41" s="311"/>
      <c r="E41" s="311"/>
      <c r="F41" s="300"/>
      <c r="G41" s="314"/>
      <c r="H41" s="314"/>
      <c r="I41" s="314"/>
      <c r="J41" s="315"/>
      <c r="K41" s="316"/>
      <c r="L41" s="311"/>
      <c r="M41" s="314"/>
      <c r="N41" s="314"/>
      <c r="O41" s="314"/>
      <c r="P41" s="315"/>
      <c r="Q41" s="316"/>
      <c r="R41" s="311"/>
      <c r="S41" s="314"/>
      <c r="T41" s="314"/>
      <c r="U41" s="314"/>
      <c r="V41" s="315"/>
      <c r="W41" s="318"/>
      <c r="X41" s="314"/>
      <c r="Y41" s="315"/>
      <c r="Z41" s="319"/>
      <c r="AA41" s="320"/>
      <c r="AB41" s="320"/>
      <c r="AC41" s="320"/>
      <c r="AD41" s="320"/>
      <c r="AE41" s="320"/>
      <c r="AF41" s="320"/>
    </row>
    <row r="42" spans="1:32" s="298" customFormat="1" x14ac:dyDescent="0.25">
      <c r="A42" s="308"/>
      <c r="B42" s="351"/>
      <c r="C42" s="311"/>
      <c r="D42" s="311"/>
      <c r="E42" s="311"/>
      <c r="F42" s="300"/>
      <c r="G42" s="314"/>
      <c r="H42" s="314"/>
      <c r="I42" s="314"/>
      <c r="J42" s="315"/>
      <c r="K42" s="316"/>
      <c r="L42" s="311"/>
      <c r="M42" s="314"/>
      <c r="N42" s="314"/>
      <c r="O42" s="314"/>
      <c r="P42" s="315"/>
      <c r="Q42" s="316"/>
      <c r="R42" s="311"/>
      <c r="S42" s="314"/>
      <c r="T42" s="314"/>
      <c r="U42" s="314"/>
      <c r="V42" s="315"/>
      <c r="W42" s="318"/>
      <c r="X42" s="314"/>
      <c r="Y42" s="315"/>
      <c r="Z42" s="319"/>
      <c r="AA42" s="320"/>
      <c r="AB42" s="320"/>
      <c r="AC42" s="320"/>
      <c r="AD42" s="320"/>
      <c r="AE42" s="320"/>
      <c r="AF42" s="320"/>
    </row>
    <row r="43" spans="1:32" s="298" customFormat="1" x14ac:dyDescent="0.25">
      <c r="A43" s="308"/>
      <c r="B43" s="351"/>
      <c r="C43" s="311"/>
      <c r="D43" s="311"/>
      <c r="E43" s="311"/>
      <c r="F43" s="300"/>
      <c r="G43" s="314"/>
      <c r="H43" s="314"/>
      <c r="I43" s="314"/>
      <c r="J43" s="315"/>
      <c r="K43" s="316"/>
      <c r="L43" s="311"/>
      <c r="M43" s="314"/>
      <c r="N43" s="314"/>
      <c r="O43" s="314"/>
      <c r="P43" s="315"/>
      <c r="Q43" s="316"/>
      <c r="R43" s="311"/>
      <c r="S43" s="314"/>
      <c r="T43" s="314"/>
      <c r="U43" s="314"/>
      <c r="V43" s="315"/>
      <c r="W43" s="318"/>
      <c r="X43" s="314"/>
      <c r="Y43" s="315"/>
      <c r="Z43" s="319"/>
      <c r="AA43" s="320"/>
      <c r="AB43" s="320"/>
      <c r="AC43" s="320"/>
      <c r="AD43" s="320"/>
      <c r="AE43" s="320"/>
      <c r="AF43" s="320"/>
    </row>
    <row r="44" spans="1:32" s="298" customFormat="1" x14ac:dyDescent="0.25">
      <c r="A44" s="308"/>
      <c r="B44" s="351"/>
      <c r="C44" s="311"/>
      <c r="D44" s="311"/>
      <c r="E44" s="311"/>
      <c r="F44" s="300"/>
      <c r="G44" s="314"/>
      <c r="H44" s="314"/>
      <c r="I44" s="314"/>
      <c r="J44" s="315"/>
      <c r="K44" s="316"/>
      <c r="L44" s="311"/>
      <c r="M44" s="314"/>
      <c r="N44" s="314"/>
      <c r="O44" s="314"/>
      <c r="P44" s="315"/>
      <c r="Q44" s="316"/>
      <c r="R44" s="311"/>
      <c r="S44" s="314"/>
      <c r="T44" s="314"/>
      <c r="U44" s="314"/>
      <c r="V44" s="315"/>
      <c r="W44" s="318"/>
      <c r="X44" s="314"/>
      <c r="Y44" s="315"/>
      <c r="Z44" s="319"/>
      <c r="AA44" s="320"/>
      <c r="AB44" s="320"/>
      <c r="AC44" s="320"/>
      <c r="AD44" s="320"/>
      <c r="AE44" s="320"/>
      <c r="AF44" s="320"/>
    </row>
    <row r="45" spans="1:32" s="298" customFormat="1" x14ac:dyDescent="0.25">
      <c r="A45" s="308"/>
      <c r="B45" s="309"/>
      <c r="C45" s="311"/>
      <c r="D45" s="311"/>
      <c r="E45" s="311"/>
      <c r="F45" s="300"/>
      <c r="G45" s="314"/>
      <c r="H45" s="314"/>
      <c r="I45" s="314"/>
      <c r="J45" s="315"/>
      <c r="K45" s="316"/>
      <c r="L45" s="311"/>
      <c r="M45" s="314"/>
      <c r="N45" s="314"/>
      <c r="O45" s="314"/>
      <c r="P45" s="315"/>
      <c r="Q45" s="316"/>
      <c r="R45" s="311"/>
      <c r="S45" s="314"/>
      <c r="T45" s="314"/>
      <c r="U45" s="314"/>
      <c r="V45" s="315"/>
      <c r="W45" s="318"/>
      <c r="X45" s="314"/>
      <c r="Y45" s="315"/>
      <c r="Z45" s="319">
        <f t="shared" si="0"/>
        <v>0</v>
      </c>
      <c r="AA45" s="320">
        <f t="shared" si="1"/>
        <v>0</v>
      </c>
      <c r="AB45" s="320">
        <f t="shared" si="1"/>
        <v>0</v>
      </c>
      <c r="AC45" s="320"/>
      <c r="AD45" s="320"/>
      <c r="AE45" s="320"/>
      <c r="AF45" s="320"/>
    </row>
    <row r="46" spans="1:32" s="298" customFormat="1" x14ac:dyDescent="0.25">
      <c r="A46" s="308"/>
      <c r="B46" s="336"/>
      <c r="C46" s="311"/>
      <c r="D46" s="311"/>
      <c r="E46" s="352"/>
      <c r="F46" s="300"/>
      <c r="G46" s="352"/>
      <c r="H46" s="353"/>
      <c r="I46" s="353"/>
      <c r="J46" s="354"/>
      <c r="K46" s="316"/>
      <c r="L46" s="311"/>
      <c r="M46" s="352"/>
      <c r="N46" s="353"/>
      <c r="O46" s="353"/>
      <c r="P46" s="354"/>
      <c r="Q46" s="316"/>
      <c r="R46" s="311"/>
      <c r="S46" s="314"/>
      <c r="T46" s="353"/>
      <c r="U46" s="353"/>
      <c r="V46" s="354"/>
      <c r="W46" s="355"/>
      <c r="X46" s="353"/>
      <c r="Y46" s="354"/>
      <c r="Z46" s="319">
        <f t="shared" si="0"/>
        <v>0</v>
      </c>
      <c r="AA46" s="320">
        <f t="shared" si="1"/>
        <v>0</v>
      </c>
      <c r="AB46" s="320">
        <f t="shared" si="1"/>
        <v>0</v>
      </c>
      <c r="AC46" s="356"/>
      <c r="AD46" s="356"/>
      <c r="AE46" s="356"/>
      <c r="AF46" s="320"/>
    </row>
    <row r="47" spans="1:32" s="298" customFormat="1" x14ac:dyDescent="0.25">
      <c r="A47" s="308"/>
      <c r="B47" s="327" t="s">
        <v>240</v>
      </c>
      <c r="C47" s="331"/>
      <c r="D47" s="331"/>
      <c r="E47" s="328"/>
      <c r="F47" s="330"/>
      <c r="G47" s="328"/>
      <c r="H47" s="343"/>
      <c r="I47" s="357"/>
      <c r="J47" s="358"/>
      <c r="K47" s="334"/>
      <c r="L47" s="331"/>
      <c r="M47" s="328"/>
      <c r="N47" s="343"/>
      <c r="O47" s="344"/>
      <c r="P47" s="345"/>
      <c r="Q47" s="334"/>
      <c r="R47" s="331"/>
      <c r="S47" s="328"/>
      <c r="T47" s="343"/>
      <c r="U47" s="344"/>
      <c r="V47" s="345"/>
      <c r="W47" s="346"/>
      <c r="X47" s="344"/>
      <c r="Y47" s="335"/>
      <c r="Z47" s="319">
        <f t="shared" si="0"/>
        <v>0</v>
      </c>
      <c r="AA47" s="320">
        <f t="shared" si="1"/>
        <v>0</v>
      </c>
      <c r="AB47" s="320">
        <f t="shared" si="1"/>
        <v>0</v>
      </c>
    </row>
    <row r="48" spans="1:32" s="298" customFormat="1" x14ac:dyDescent="0.25">
      <c r="A48" s="308"/>
      <c r="B48" s="336"/>
      <c r="C48" s="301"/>
      <c r="D48" s="301"/>
      <c r="E48" s="339"/>
      <c r="F48" s="348"/>
      <c r="G48" s="339"/>
      <c r="H48" s="349"/>
      <c r="I48" s="359"/>
      <c r="J48" s="360"/>
      <c r="K48" s="305"/>
      <c r="L48" s="301"/>
      <c r="M48" s="339"/>
      <c r="N48" s="349"/>
      <c r="O48" s="311"/>
      <c r="P48" s="350"/>
      <c r="Q48" s="305"/>
      <c r="R48" s="301"/>
      <c r="S48" s="339"/>
      <c r="T48" s="349"/>
      <c r="U48" s="311"/>
      <c r="V48" s="350"/>
      <c r="W48" s="316"/>
      <c r="X48" s="311"/>
      <c r="Y48" s="306"/>
      <c r="Z48" s="319"/>
      <c r="AA48" s="320"/>
      <c r="AB48" s="320"/>
    </row>
    <row r="49" spans="1:32" s="298" customFormat="1" x14ac:dyDescent="0.25">
      <c r="A49" s="308"/>
      <c r="B49" s="336"/>
      <c r="C49" s="301"/>
      <c r="D49" s="301"/>
      <c r="E49" s="339"/>
      <c r="F49" s="348"/>
      <c r="G49" s="339"/>
      <c r="H49" s="349"/>
      <c r="I49" s="359"/>
      <c r="J49" s="360"/>
      <c r="K49" s="305"/>
      <c r="L49" s="301"/>
      <c r="M49" s="339"/>
      <c r="N49" s="349"/>
      <c r="O49" s="311"/>
      <c r="P49" s="350"/>
      <c r="Q49" s="305"/>
      <c r="R49" s="301"/>
      <c r="S49" s="339"/>
      <c r="T49" s="349"/>
      <c r="U49" s="311"/>
      <c r="V49" s="350"/>
      <c r="W49" s="316"/>
      <c r="X49" s="311"/>
      <c r="Y49" s="306"/>
      <c r="Z49" s="319"/>
      <c r="AA49" s="320"/>
      <c r="AB49" s="320"/>
    </row>
    <row r="50" spans="1:32" s="298" customFormat="1" x14ac:dyDescent="0.25">
      <c r="A50" s="308"/>
      <c r="B50" s="336"/>
      <c r="C50" s="301"/>
      <c r="D50" s="301"/>
      <c r="E50" s="339"/>
      <c r="F50" s="348"/>
      <c r="G50" s="339"/>
      <c r="H50" s="349"/>
      <c r="I50" s="359"/>
      <c r="J50" s="360"/>
      <c r="K50" s="305"/>
      <c r="L50" s="301"/>
      <c r="M50" s="339"/>
      <c r="N50" s="349"/>
      <c r="O50" s="311"/>
      <c r="P50" s="350"/>
      <c r="Q50" s="305"/>
      <c r="R50" s="301"/>
      <c r="S50" s="339"/>
      <c r="T50" s="349"/>
      <c r="U50" s="311"/>
      <c r="V50" s="350"/>
      <c r="W50" s="316"/>
      <c r="X50" s="311"/>
      <c r="Y50" s="306"/>
      <c r="Z50" s="319"/>
      <c r="AA50" s="320"/>
      <c r="AB50" s="320"/>
    </row>
    <row r="51" spans="1:32" s="298" customFormat="1" x14ac:dyDescent="0.25">
      <c r="A51" s="308"/>
      <c r="B51" s="336"/>
      <c r="C51" s="301"/>
      <c r="D51" s="301"/>
      <c r="E51" s="339"/>
      <c r="F51" s="348"/>
      <c r="G51" s="339"/>
      <c r="H51" s="349"/>
      <c r="I51" s="359"/>
      <c r="J51" s="360"/>
      <c r="K51" s="305"/>
      <c r="L51" s="301"/>
      <c r="M51" s="339"/>
      <c r="N51" s="349"/>
      <c r="O51" s="311"/>
      <c r="P51" s="350"/>
      <c r="Q51" s="305"/>
      <c r="R51" s="301"/>
      <c r="S51" s="339"/>
      <c r="T51" s="349"/>
      <c r="U51" s="311"/>
      <c r="V51" s="350"/>
      <c r="W51" s="316"/>
      <c r="X51" s="311"/>
      <c r="Y51" s="306"/>
      <c r="Z51" s="319"/>
      <c r="AA51" s="320"/>
      <c r="AB51" s="320"/>
    </row>
    <row r="52" spans="1:32" s="298" customFormat="1" x14ac:dyDescent="0.25">
      <c r="A52" s="308"/>
      <c r="B52" s="336"/>
      <c r="C52" s="301"/>
      <c r="D52" s="301"/>
      <c r="E52" s="339"/>
      <c r="F52" s="348"/>
      <c r="G52" s="339"/>
      <c r="H52" s="349"/>
      <c r="I52" s="359"/>
      <c r="J52" s="360"/>
      <c r="K52" s="305"/>
      <c r="L52" s="301"/>
      <c r="M52" s="339"/>
      <c r="N52" s="349"/>
      <c r="O52" s="311"/>
      <c r="P52" s="350"/>
      <c r="Q52" s="305"/>
      <c r="R52" s="301"/>
      <c r="S52" s="339"/>
      <c r="T52" s="349"/>
      <c r="U52" s="311"/>
      <c r="V52" s="350"/>
      <c r="W52" s="316"/>
      <c r="X52" s="311"/>
      <c r="Y52" s="306"/>
      <c r="Z52" s="319"/>
      <c r="AA52" s="320"/>
      <c r="AB52" s="320"/>
    </row>
    <row r="53" spans="1:32" s="298" customFormat="1" x14ac:dyDescent="0.25">
      <c r="A53" s="308"/>
      <c r="B53" s="336"/>
      <c r="C53" s="301"/>
      <c r="D53" s="301"/>
      <c r="E53" s="339"/>
      <c r="F53" s="348"/>
      <c r="G53" s="339"/>
      <c r="H53" s="349"/>
      <c r="I53" s="359"/>
      <c r="J53" s="360"/>
      <c r="K53" s="305"/>
      <c r="L53" s="301"/>
      <c r="M53" s="339"/>
      <c r="N53" s="349"/>
      <c r="O53" s="311"/>
      <c r="P53" s="350"/>
      <c r="Q53" s="305"/>
      <c r="R53" s="301"/>
      <c r="S53" s="339"/>
      <c r="T53" s="349"/>
      <c r="U53" s="311"/>
      <c r="V53" s="350"/>
      <c r="W53" s="316"/>
      <c r="X53" s="311"/>
      <c r="Y53" s="306"/>
      <c r="Z53" s="319"/>
      <c r="AA53" s="320"/>
      <c r="AB53" s="320"/>
    </row>
    <row r="54" spans="1:32" s="298" customFormat="1" x14ac:dyDescent="0.25">
      <c r="A54" s="308"/>
      <c r="B54" s="309"/>
      <c r="C54" s="311"/>
      <c r="D54" s="361"/>
      <c r="E54" s="311"/>
      <c r="F54" s="300"/>
      <c r="G54" s="314"/>
      <c r="H54" s="314"/>
      <c r="I54" s="314"/>
      <c r="J54" s="315"/>
      <c r="K54" s="316"/>
      <c r="L54" s="311"/>
      <c r="M54" s="314"/>
      <c r="N54" s="314"/>
      <c r="O54" s="314"/>
      <c r="P54" s="315"/>
      <c r="Q54" s="316"/>
      <c r="R54" s="311"/>
      <c r="S54" s="314"/>
      <c r="T54" s="314"/>
      <c r="U54" s="314"/>
      <c r="V54" s="315"/>
      <c r="W54" s="318"/>
      <c r="X54" s="314"/>
      <c r="Y54" s="315"/>
      <c r="Z54" s="319">
        <f t="shared" si="0"/>
        <v>0</v>
      </c>
      <c r="AA54" s="320">
        <f t="shared" si="1"/>
        <v>0</v>
      </c>
      <c r="AB54" s="320">
        <f t="shared" si="1"/>
        <v>0</v>
      </c>
      <c r="AC54" s="320"/>
      <c r="AD54" s="320"/>
      <c r="AE54" s="320"/>
      <c r="AF54" s="320"/>
    </row>
    <row r="55" spans="1:32" s="298" customFormat="1" x14ac:dyDescent="0.25">
      <c r="A55" s="308"/>
      <c r="B55" s="309"/>
      <c r="C55" s="311"/>
      <c r="D55" s="361"/>
      <c r="E55" s="311"/>
      <c r="F55" s="300"/>
      <c r="G55" s="314"/>
      <c r="H55" s="317"/>
      <c r="I55" s="314"/>
      <c r="J55" s="315"/>
      <c r="K55" s="316"/>
      <c r="L55" s="311"/>
      <c r="M55" s="314"/>
      <c r="N55" s="317"/>
      <c r="O55" s="314"/>
      <c r="P55" s="315"/>
      <c r="Q55" s="316"/>
      <c r="R55" s="311"/>
      <c r="S55" s="314"/>
      <c r="T55" s="317"/>
      <c r="U55" s="314"/>
      <c r="V55" s="315"/>
      <c r="W55" s="318"/>
      <c r="X55" s="314"/>
      <c r="Y55" s="315"/>
      <c r="Z55" s="319">
        <f t="shared" si="0"/>
        <v>0</v>
      </c>
      <c r="AA55" s="320">
        <f t="shared" si="1"/>
        <v>0</v>
      </c>
      <c r="AB55" s="320">
        <f t="shared" si="1"/>
        <v>0</v>
      </c>
      <c r="AC55" s="320"/>
      <c r="AD55" s="320"/>
      <c r="AE55" s="320"/>
      <c r="AF55" s="320"/>
    </row>
    <row r="56" spans="1:32" s="298" customFormat="1" x14ac:dyDescent="0.25">
      <c r="A56" s="308"/>
      <c r="B56" s="327" t="s">
        <v>220</v>
      </c>
      <c r="C56" s="331"/>
      <c r="D56" s="331"/>
      <c r="E56" s="328"/>
      <c r="F56" s="330"/>
      <c r="G56" s="328"/>
      <c r="H56" s="343"/>
      <c r="I56" s="357"/>
      <c r="J56" s="358"/>
      <c r="K56" s="334"/>
      <c r="L56" s="331"/>
      <c r="M56" s="328"/>
      <c r="N56" s="343"/>
      <c r="O56" s="344"/>
      <c r="P56" s="345"/>
      <c r="Q56" s="334"/>
      <c r="R56" s="331"/>
      <c r="S56" s="328"/>
      <c r="T56" s="343"/>
      <c r="U56" s="344"/>
      <c r="V56" s="345"/>
      <c r="W56" s="346"/>
      <c r="X56" s="344"/>
      <c r="Y56" s="335"/>
      <c r="Z56" s="319">
        <f t="shared" si="0"/>
        <v>0</v>
      </c>
      <c r="AA56" s="320">
        <f t="shared" si="1"/>
        <v>0</v>
      </c>
      <c r="AB56" s="320">
        <f t="shared" si="1"/>
        <v>0</v>
      </c>
    </row>
    <row r="57" spans="1:32" s="298" customFormat="1" x14ac:dyDescent="0.25">
      <c r="A57" s="308"/>
      <c r="B57" s="336"/>
      <c r="C57" s="301"/>
      <c r="D57" s="301"/>
      <c r="E57" s="339"/>
      <c r="F57" s="348"/>
      <c r="G57" s="339"/>
      <c r="H57" s="349"/>
      <c r="I57" s="359"/>
      <c r="J57" s="360"/>
      <c r="K57" s="305"/>
      <c r="L57" s="301"/>
      <c r="M57" s="339"/>
      <c r="N57" s="349"/>
      <c r="O57" s="311"/>
      <c r="P57" s="350"/>
      <c r="Q57" s="305"/>
      <c r="R57" s="301"/>
      <c r="S57" s="339"/>
      <c r="T57" s="349"/>
      <c r="U57" s="311"/>
      <c r="V57" s="350"/>
      <c r="W57" s="316"/>
      <c r="X57" s="311"/>
      <c r="Y57" s="306"/>
      <c r="Z57" s="319"/>
      <c r="AA57" s="320"/>
      <c r="AB57" s="320"/>
    </row>
    <row r="58" spans="1:32" s="298" customFormat="1" x14ac:dyDescent="0.25">
      <c r="A58" s="308"/>
      <c r="B58" s="336"/>
      <c r="C58" s="301"/>
      <c r="D58" s="301"/>
      <c r="E58" s="339"/>
      <c r="F58" s="348"/>
      <c r="G58" s="339"/>
      <c r="H58" s="349"/>
      <c r="I58" s="359"/>
      <c r="J58" s="360"/>
      <c r="K58" s="305"/>
      <c r="L58" s="301"/>
      <c r="M58" s="339"/>
      <c r="N58" s="349"/>
      <c r="O58" s="311"/>
      <c r="P58" s="350"/>
      <c r="Q58" s="305"/>
      <c r="R58" s="301"/>
      <c r="S58" s="339"/>
      <c r="T58" s="349"/>
      <c r="U58" s="311"/>
      <c r="V58" s="350"/>
      <c r="W58" s="316"/>
      <c r="X58" s="311"/>
      <c r="Y58" s="306"/>
      <c r="Z58" s="319"/>
      <c r="AA58" s="320"/>
      <c r="AB58" s="320"/>
    </row>
    <row r="59" spans="1:32" s="339" customFormat="1" x14ac:dyDescent="0.25">
      <c r="A59" s="296"/>
      <c r="B59" s="336"/>
      <c r="C59" s="301"/>
      <c r="D59" s="301"/>
      <c r="E59" s="349"/>
      <c r="F59" s="348"/>
      <c r="G59" s="349"/>
      <c r="H59" s="353"/>
      <c r="I59" s="353"/>
      <c r="J59" s="354"/>
      <c r="K59" s="355"/>
      <c r="L59" s="353"/>
      <c r="M59" s="353"/>
      <c r="N59" s="353"/>
      <c r="O59" s="353"/>
      <c r="P59" s="354"/>
      <c r="Q59" s="355"/>
      <c r="R59" s="353"/>
      <c r="S59" s="353"/>
      <c r="T59" s="353"/>
      <c r="U59" s="353"/>
      <c r="V59" s="354"/>
      <c r="W59" s="355"/>
      <c r="X59" s="353"/>
      <c r="Y59" s="354"/>
      <c r="Z59" s="319">
        <f t="shared" si="0"/>
        <v>0</v>
      </c>
      <c r="AA59" s="320">
        <f t="shared" si="1"/>
        <v>0</v>
      </c>
      <c r="AB59" s="320">
        <f t="shared" si="1"/>
        <v>0</v>
      </c>
      <c r="AC59" s="356"/>
      <c r="AD59" s="356"/>
      <c r="AE59" s="356"/>
      <c r="AF59" s="320"/>
    </row>
    <row r="60" spans="1:32" s="298" customFormat="1" x14ac:dyDescent="0.25">
      <c r="A60" s="308"/>
      <c r="B60" s="327" t="s">
        <v>221</v>
      </c>
      <c r="C60" s="344"/>
      <c r="D60" s="344"/>
      <c r="E60" s="362"/>
      <c r="F60" s="363"/>
      <c r="G60" s="362"/>
      <c r="H60" s="364"/>
      <c r="I60" s="344"/>
      <c r="J60" s="345"/>
      <c r="K60" s="346"/>
      <c r="L60" s="344"/>
      <c r="M60" s="362"/>
      <c r="N60" s="364"/>
      <c r="O60" s="344"/>
      <c r="P60" s="345"/>
      <c r="Q60" s="346"/>
      <c r="R60" s="344"/>
      <c r="S60" s="362"/>
      <c r="T60" s="364"/>
      <c r="U60" s="344"/>
      <c r="V60" s="345"/>
      <c r="W60" s="346"/>
      <c r="X60" s="344"/>
      <c r="Y60" s="335"/>
      <c r="Z60" s="319">
        <f t="shared" si="0"/>
        <v>0</v>
      </c>
      <c r="AA60" s="320">
        <f t="shared" si="1"/>
        <v>0</v>
      </c>
      <c r="AB60" s="320">
        <f t="shared" si="1"/>
        <v>0</v>
      </c>
    </row>
    <row r="61" spans="1:32" s="298" customFormat="1" x14ac:dyDescent="0.25">
      <c r="A61" s="308"/>
      <c r="B61" s="309"/>
      <c r="C61" s="311"/>
      <c r="D61" s="342"/>
      <c r="E61" s="311"/>
      <c r="F61" s="300"/>
      <c r="G61" s="314"/>
      <c r="H61" s="314"/>
      <c r="I61" s="314"/>
      <c r="J61" s="315"/>
      <c r="K61" s="316"/>
      <c r="L61" s="311"/>
      <c r="M61" s="314"/>
      <c r="N61" s="314"/>
      <c r="O61" s="314"/>
      <c r="P61" s="315"/>
      <c r="Q61" s="316"/>
      <c r="R61" s="311"/>
      <c r="S61" s="322"/>
      <c r="T61" s="314"/>
      <c r="U61" s="314"/>
      <c r="V61" s="315"/>
      <c r="W61" s="318"/>
      <c r="X61" s="314"/>
      <c r="Y61" s="315"/>
      <c r="Z61" s="319">
        <f t="shared" si="0"/>
        <v>0</v>
      </c>
      <c r="AA61" s="320">
        <f t="shared" si="1"/>
        <v>0</v>
      </c>
      <c r="AB61" s="320">
        <f t="shared" si="1"/>
        <v>0</v>
      </c>
      <c r="AC61" s="320"/>
      <c r="AD61" s="320"/>
      <c r="AE61" s="320"/>
      <c r="AF61" s="320"/>
    </row>
    <row r="62" spans="1:32" s="298" customFormat="1" x14ac:dyDescent="0.25">
      <c r="A62" s="308"/>
      <c r="B62" s="309"/>
      <c r="C62" s="311"/>
      <c r="D62" s="365"/>
      <c r="E62" s="311"/>
      <c r="F62" s="300"/>
      <c r="G62" s="314"/>
      <c r="H62" s="314"/>
      <c r="I62" s="314"/>
      <c r="J62" s="315"/>
      <c r="K62" s="316"/>
      <c r="L62" s="311"/>
      <c r="M62" s="314"/>
      <c r="N62" s="314"/>
      <c r="O62" s="314"/>
      <c r="P62" s="315"/>
      <c r="Q62" s="316"/>
      <c r="R62" s="311"/>
      <c r="S62" s="314"/>
      <c r="T62" s="314"/>
      <c r="U62" s="314"/>
      <c r="V62" s="315"/>
      <c r="W62" s="318"/>
      <c r="X62" s="314"/>
      <c r="Y62" s="315"/>
      <c r="Z62" s="319">
        <f t="shared" si="0"/>
        <v>0</v>
      </c>
      <c r="AA62" s="320">
        <f t="shared" si="1"/>
        <v>0</v>
      </c>
      <c r="AB62" s="320">
        <f t="shared" si="1"/>
        <v>0</v>
      </c>
      <c r="AC62" s="320"/>
      <c r="AD62" s="320"/>
      <c r="AE62" s="320"/>
      <c r="AF62" s="320"/>
    </row>
    <row r="63" spans="1:32" s="298" customFormat="1" x14ac:dyDescent="0.25">
      <c r="A63" s="308"/>
      <c r="B63" s="309"/>
      <c r="C63" s="311"/>
      <c r="D63" s="366"/>
      <c r="E63" s="311"/>
      <c r="F63" s="300"/>
      <c r="G63" s="314"/>
      <c r="H63" s="314"/>
      <c r="I63" s="314"/>
      <c r="J63" s="315"/>
      <c r="K63" s="316"/>
      <c r="L63" s="311"/>
      <c r="M63" s="314"/>
      <c r="N63" s="314"/>
      <c r="O63" s="314"/>
      <c r="P63" s="315"/>
      <c r="Q63" s="316"/>
      <c r="R63" s="311"/>
      <c r="S63" s="314"/>
      <c r="T63" s="314"/>
      <c r="U63" s="314"/>
      <c r="V63" s="315"/>
      <c r="W63" s="318"/>
      <c r="X63" s="314"/>
      <c r="Y63" s="315"/>
      <c r="Z63" s="319">
        <f t="shared" si="0"/>
        <v>0</v>
      </c>
      <c r="AA63" s="320">
        <f t="shared" si="1"/>
        <v>0</v>
      </c>
      <c r="AB63" s="320">
        <f t="shared" si="1"/>
        <v>0</v>
      </c>
      <c r="AC63" s="320"/>
      <c r="AD63" s="320"/>
      <c r="AE63" s="320"/>
      <c r="AF63" s="320"/>
    </row>
    <row r="64" spans="1:32" s="298" customFormat="1" x14ac:dyDescent="0.25">
      <c r="A64" s="308"/>
      <c r="B64" s="309"/>
      <c r="C64" s="311"/>
      <c r="D64" s="311"/>
      <c r="E64" s="311"/>
      <c r="F64" s="300"/>
      <c r="G64" s="314"/>
      <c r="H64" s="314"/>
      <c r="I64" s="314"/>
      <c r="J64" s="315"/>
      <c r="K64" s="316"/>
      <c r="L64" s="311"/>
      <c r="M64" s="314"/>
      <c r="N64" s="314"/>
      <c r="O64" s="314"/>
      <c r="P64" s="315"/>
      <c r="Q64" s="316"/>
      <c r="R64" s="311"/>
      <c r="S64" s="314"/>
      <c r="T64" s="314"/>
      <c r="U64" s="314"/>
      <c r="V64" s="315"/>
      <c r="W64" s="318"/>
      <c r="X64" s="314"/>
      <c r="Y64" s="315"/>
      <c r="Z64" s="319">
        <f t="shared" si="0"/>
        <v>0</v>
      </c>
      <c r="AA64" s="320">
        <f t="shared" si="1"/>
        <v>0</v>
      </c>
      <c r="AB64" s="320">
        <f t="shared" si="1"/>
        <v>0</v>
      </c>
      <c r="AC64" s="320"/>
      <c r="AD64" s="320"/>
      <c r="AE64" s="320"/>
      <c r="AF64" s="320"/>
    </row>
    <row r="65" spans="1:32" s="298" customFormat="1" x14ac:dyDescent="0.25">
      <c r="A65" s="308"/>
      <c r="B65" s="367"/>
      <c r="C65" s="311"/>
      <c r="D65" s="311"/>
      <c r="E65" s="311"/>
      <c r="F65" s="300"/>
      <c r="G65" s="314"/>
      <c r="H65" s="314"/>
      <c r="I65" s="314"/>
      <c r="J65" s="315"/>
      <c r="K65" s="316"/>
      <c r="L65" s="311"/>
      <c r="M65" s="314"/>
      <c r="N65" s="314"/>
      <c r="O65" s="314"/>
      <c r="P65" s="315"/>
      <c r="Q65" s="316"/>
      <c r="R65" s="311"/>
      <c r="S65" s="314"/>
      <c r="T65" s="314"/>
      <c r="U65" s="314"/>
      <c r="V65" s="315"/>
      <c r="W65" s="318"/>
      <c r="X65" s="314"/>
      <c r="Y65" s="315"/>
      <c r="Z65" s="319">
        <f t="shared" si="0"/>
        <v>0</v>
      </c>
      <c r="AA65" s="320">
        <f t="shared" si="1"/>
        <v>0</v>
      </c>
      <c r="AB65" s="320">
        <f t="shared" si="1"/>
        <v>0</v>
      </c>
      <c r="AC65" s="320"/>
      <c r="AD65" s="320"/>
      <c r="AE65" s="320"/>
      <c r="AF65" s="320"/>
    </row>
    <row r="66" spans="1:32" s="298" customFormat="1" x14ac:dyDescent="0.25">
      <c r="A66" s="308"/>
      <c r="B66" s="309"/>
      <c r="C66" s="311"/>
      <c r="D66" s="311"/>
      <c r="E66" s="311"/>
      <c r="F66" s="313"/>
      <c r="G66" s="322"/>
      <c r="H66" s="322"/>
      <c r="I66" s="322"/>
      <c r="J66" s="323"/>
      <c r="K66" s="316"/>
      <c r="L66" s="311"/>
      <c r="M66" s="322"/>
      <c r="N66" s="322"/>
      <c r="O66" s="324"/>
      <c r="P66" s="323"/>
      <c r="Q66" s="316"/>
      <c r="R66" s="311"/>
      <c r="S66" s="322"/>
      <c r="T66" s="322"/>
      <c r="U66" s="324"/>
      <c r="V66" s="323"/>
      <c r="W66" s="325"/>
      <c r="X66" s="322"/>
      <c r="Y66" s="323"/>
      <c r="Z66" s="319">
        <f t="shared" si="0"/>
        <v>0</v>
      </c>
      <c r="AA66" s="320">
        <f t="shared" si="1"/>
        <v>0</v>
      </c>
      <c r="AB66" s="320">
        <f t="shared" si="1"/>
        <v>0</v>
      </c>
      <c r="AC66" s="320"/>
      <c r="AD66" s="320"/>
      <c r="AE66" s="320"/>
      <c r="AF66" s="320"/>
    </row>
    <row r="67" spans="1:32" s="298" customFormat="1" x14ac:dyDescent="0.25">
      <c r="A67" s="308"/>
      <c r="B67" s="309"/>
      <c r="C67" s="311"/>
      <c r="D67" s="311"/>
      <c r="E67" s="311"/>
      <c r="F67" s="313"/>
      <c r="G67" s="322"/>
      <c r="H67" s="322"/>
      <c r="I67" s="322"/>
      <c r="J67" s="323"/>
      <c r="K67" s="316"/>
      <c r="L67" s="311"/>
      <c r="M67" s="322"/>
      <c r="N67" s="322"/>
      <c r="O67" s="324"/>
      <c r="P67" s="323"/>
      <c r="Q67" s="316"/>
      <c r="R67" s="311"/>
      <c r="S67" s="322"/>
      <c r="T67" s="322"/>
      <c r="U67" s="324"/>
      <c r="V67" s="323"/>
      <c r="W67" s="325"/>
      <c r="X67" s="322"/>
      <c r="Y67" s="323"/>
      <c r="Z67" s="319">
        <f t="shared" si="0"/>
        <v>0</v>
      </c>
      <c r="AA67" s="320">
        <f t="shared" si="1"/>
        <v>0</v>
      </c>
      <c r="AB67" s="320">
        <f t="shared" si="1"/>
        <v>0</v>
      </c>
      <c r="AC67" s="320"/>
      <c r="AD67" s="320"/>
      <c r="AE67" s="320"/>
      <c r="AF67" s="320"/>
    </row>
    <row r="68" spans="1:32" s="339" customFormat="1" x14ac:dyDescent="0.25">
      <c r="A68" s="296"/>
      <c r="B68" s="336"/>
      <c r="C68" s="301"/>
      <c r="D68" s="301"/>
      <c r="E68" s="349"/>
      <c r="F68" s="348"/>
      <c r="G68" s="349"/>
      <c r="H68" s="353"/>
      <c r="I68" s="353"/>
      <c r="J68" s="354"/>
      <c r="K68" s="355"/>
      <c r="L68" s="353"/>
      <c r="M68" s="353"/>
      <c r="N68" s="353"/>
      <c r="O68" s="353"/>
      <c r="P68" s="354"/>
      <c r="Q68" s="355"/>
      <c r="R68" s="353"/>
      <c r="S68" s="353"/>
      <c r="T68" s="353"/>
      <c r="U68" s="353"/>
      <c r="V68" s="354"/>
      <c r="W68" s="355"/>
      <c r="X68" s="353"/>
      <c r="Y68" s="354"/>
      <c r="Z68" s="319">
        <f t="shared" si="0"/>
        <v>0</v>
      </c>
      <c r="AA68" s="320">
        <f t="shared" si="1"/>
        <v>0</v>
      </c>
      <c r="AB68" s="320">
        <f t="shared" si="1"/>
        <v>0</v>
      </c>
      <c r="AC68" s="356"/>
      <c r="AD68" s="368"/>
      <c r="AE68" s="356"/>
      <c r="AF68" s="320"/>
    </row>
    <row r="69" spans="1:32" x14ac:dyDescent="0.25">
      <c r="A69" s="369"/>
      <c r="B69" s="370" t="s">
        <v>222</v>
      </c>
      <c r="C69" s="371"/>
      <c r="D69" s="371"/>
      <c r="E69" s="371"/>
      <c r="F69" s="372"/>
      <c r="G69" s="371"/>
      <c r="H69" s="373" t="e">
        <f>#REF!+#REF!+#REF!+H46+H59+H68</f>
        <v>#REF!</v>
      </c>
      <c r="I69" s="373" t="e">
        <f>#REF!+#REF!+#REF!+I46+I59+I68</f>
        <v>#REF!</v>
      </c>
      <c r="J69" s="374" t="e">
        <f>#REF!+#REF!+#REF!+J46+J59+J68</f>
        <v>#REF!</v>
      </c>
      <c r="K69" s="375"/>
      <c r="L69" s="371"/>
      <c r="M69" s="371"/>
      <c r="N69" s="373" t="e">
        <f>#REF!+#REF!+#REF!+N46+N59+N68</f>
        <v>#REF!</v>
      </c>
      <c r="O69" s="373" t="e">
        <f>#REF!+#REF!+#REF!+O46+O59+O68</f>
        <v>#REF!</v>
      </c>
      <c r="P69" s="374" t="e">
        <f>#REF!+#REF!+#REF!+P46+P59+P68</f>
        <v>#REF!</v>
      </c>
      <c r="Q69" s="375"/>
      <c r="R69" s="371"/>
      <c r="S69" s="371"/>
      <c r="T69" s="373" t="e">
        <f>#REF!+#REF!+#REF!+T46+T59+T68</f>
        <v>#REF!</v>
      </c>
      <c r="U69" s="373" t="e">
        <f>#REF!+#REF!+#REF!+U46+U59+U68</f>
        <v>#REF!</v>
      </c>
      <c r="V69" s="374" t="e">
        <f>#REF!+#REF!+#REF!+V46+V59+V68</f>
        <v>#REF!</v>
      </c>
      <c r="W69" s="376" t="e">
        <f>#REF!+#REF!+#REF!+W46+W59+W68</f>
        <v>#REF!</v>
      </c>
      <c r="X69" s="373" t="e">
        <f>#REF!+#REF!+#REF!+X46+X59+X68</f>
        <v>#REF!</v>
      </c>
      <c r="Y69" s="374" t="e">
        <f>#REF!+#REF!+#REF!+Y46+Y59+Y68</f>
        <v>#REF!</v>
      </c>
      <c r="Z69" s="319" t="e">
        <f t="shared" si="0"/>
        <v>#REF!</v>
      </c>
      <c r="AA69" s="320" t="e">
        <f t="shared" si="1"/>
        <v>#REF!</v>
      </c>
      <c r="AB69" s="320" t="e">
        <f t="shared" si="1"/>
        <v>#REF!</v>
      </c>
      <c r="AC69" s="377"/>
      <c r="AD69" s="378"/>
    </row>
    <row r="70" spans="1:32" x14ac:dyDescent="0.25">
      <c r="A70" s="379"/>
      <c r="B70" s="283" t="s">
        <v>241</v>
      </c>
      <c r="C70" s="284"/>
      <c r="D70" s="284"/>
      <c r="E70" s="284"/>
      <c r="F70" s="380"/>
      <c r="G70" s="284"/>
      <c r="H70" s="373">
        <v>0</v>
      </c>
      <c r="I70" s="373">
        <v>0</v>
      </c>
      <c r="J70" s="374">
        <v>0</v>
      </c>
      <c r="K70" s="381"/>
      <c r="L70" s="284"/>
      <c r="M70" s="284"/>
      <c r="N70" s="373">
        <v>0</v>
      </c>
      <c r="O70" s="373">
        <v>0</v>
      </c>
      <c r="P70" s="374">
        <v>0</v>
      </c>
      <c r="Q70" s="381"/>
      <c r="R70" s="284"/>
      <c r="S70" s="284"/>
      <c r="T70" s="373">
        <v>0</v>
      </c>
      <c r="U70" s="373">
        <v>0</v>
      </c>
      <c r="V70" s="374">
        <v>0</v>
      </c>
      <c r="W70" s="376">
        <v>0</v>
      </c>
      <c r="X70" s="373">
        <v>0</v>
      </c>
      <c r="Y70" s="374">
        <v>0</v>
      </c>
      <c r="Z70" s="319">
        <f t="shared" si="0"/>
        <v>0</v>
      </c>
      <c r="AA70" s="320">
        <f t="shared" si="1"/>
        <v>0</v>
      </c>
      <c r="AB70" s="320">
        <f t="shared" si="1"/>
        <v>0</v>
      </c>
    </row>
    <row r="71" spans="1:32" x14ac:dyDescent="0.25">
      <c r="A71" s="379"/>
      <c r="B71" s="283" t="s">
        <v>242</v>
      </c>
      <c r="C71" s="284"/>
      <c r="D71" s="284"/>
      <c r="E71" s="284"/>
      <c r="F71" s="380"/>
      <c r="G71" s="284"/>
      <c r="H71" s="373" t="e">
        <f>H69-H70</f>
        <v>#REF!</v>
      </c>
      <c r="I71" s="373" t="e">
        <f>I69-I70</f>
        <v>#REF!</v>
      </c>
      <c r="J71" s="374" t="e">
        <f>J69-J70</f>
        <v>#REF!</v>
      </c>
      <c r="K71" s="381"/>
      <c r="L71" s="284"/>
      <c r="M71" s="284"/>
      <c r="N71" s="373" t="e">
        <f>N69-N70</f>
        <v>#REF!</v>
      </c>
      <c r="O71" s="373" t="e">
        <f>O69-O70</f>
        <v>#REF!</v>
      </c>
      <c r="P71" s="374" t="e">
        <f>P69-P70</f>
        <v>#REF!</v>
      </c>
      <c r="Q71" s="381"/>
      <c r="R71" s="284"/>
      <c r="S71" s="284"/>
      <c r="T71" s="373" t="e">
        <f t="shared" ref="T71:Y71" si="2">T69-T70</f>
        <v>#REF!</v>
      </c>
      <c r="U71" s="373" t="e">
        <f t="shared" si="2"/>
        <v>#REF!</v>
      </c>
      <c r="V71" s="374" t="e">
        <f t="shared" si="2"/>
        <v>#REF!</v>
      </c>
      <c r="W71" s="376" t="e">
        <f t="shared" si="2"/>
        <v>#REF!</v>
      </c>
      <c r="X71" s="373" t="e">
        <f t="shared" si="2"/>
        <v>#REF!</v>
      </c>
      <c r="Y71" s="374" t="e">
        <f t="shared" si="2"/>
        <v>#REF!</v>
      </c>
      <c r="Z71" s="319" t="e">
        <f t="shared" si="0"/>
        <v>#REF!</v>
      </c>
      <c r="AA71" s="320" t="e">
        <f t="shared" si="1"/>
        <v>#REF!</v>
      </c>
      <c r="AB71" s="320" t="e">
        <f t="shared" si="1"/>
        <v>#REF!</v>
      </c>
    </row>
    <row r="72" spans="1:32" x14ac:dyDescent="0.25">
      <c r="A72" s="379" t="s">
        <v>243</v>
      </c>
      <c r="B72" s="283"/>
      <c r="C72" s="284"/>
      <c r="D72" s="382"/>
      <c r="E72" s="284"/>
      <c r="F72" s="380"/>
      <c r="G72" s="284"/>
      <c r="H72" s="373" t="e">
        <f>H71*17.88/100</f>
        <v>#REF!</v>
      </c>
      <c r="I72" s="373" t="e">
        <f>I71*17.88/100</f>
        <v>#REF!</v>
      </c>
      <c r="J72" s="374" t="e">
        <f>J71*17.88/100</f>
        <v>#REF!</v>
      </c>
      <c r="K72" s="381"/>
      <c r="L72" s="284"/>
      <c r="M72" s="284"/>
      <c r="N72" s="373" t="e">
        <f>N71*17.88/100</f>
        <v>#REF!</v>
      </c>
      <c r="O72" s="373" t="e">
        <f>O71*17.88/100</f>
        <v>#REF!</v>
      </c>
      <c r="P72" s="373" t="e">
        <f>P71*17.88/100</f>
        <v>#REF!</v>
      </c>
      <c r="Q72" s="381"/>
      <c r="R72" s="284"/>
      <c r="S72" s="284"/>
      <c r="T72" s="373" t="e">
        <f>T71*17.88/100</f>
        <v>#REF!</v>
      </c>
      <c r="U72" s="373" t="e">
        <f>U71*17.88/100</f>
        <v>#REF!</v>
      </c>
      <c r="V72" s="373" t="e">
        <f>V71*17.88/100</f>
        <v>#REF!</v>
      </c>
      <c r="W72" s="376" t="e">
        <f>I72+O72+U72</f>
        <v>#REF!</v>
      </c>
      <c r="X72" s="373" t="e">
        <f>J72+P72+V72</f>
        <v>#REF!</v>
      </c>
      <c r="Y72" s="374" t="e">
        <f>W72+X72</f>
        <v>#REF!</v>
      </c>
      <c r="Z72" s="319" t="e">
        <f t="shared" si="0"/>
        <v>#REF!</v>
      </c>
      <c r="AA72" s="320" t="e">
        <f t="shared" si="1"/>
        <v>#REF!</v>
      </c>
      <c r="AB72" s="320" t="e">
        <f t="shared" si="1"/>
        <v>#REF!</v>
      </c>
    </row>
    <row r="73" spans="1:32" ht="12.6" thickBot="1" x14ac:dyDescent="0.3">
      <c r="A73" s="379"/>
      <c r="B73" s="383" t="s">
        <v>244</v>
      </c>
      <c r="C73" s="384"/>
      <c r="D73" s="384"/>
      <c r="E73" s="384"/>
      <c r="F73" s="385"/>
      <c r="G73" s="384"/>
      <c r="H73" s="386" t="e">
        <f>H72+H69</f>
        <v>#REF!</v>
      </c>
      <c r="I73" s="386" t="e">
        <f>I72+I69</f>
        <v>#REF!</v>
      </c>
      <c r="J73" s="387" t="e">
        <f>J72+J69</f>
        <v>#REF!</v>
      </c>
      <c r="K73" s="388"/>
      <c r="L73" s="384"/>
      <c r="M73" s="384"/>
      <c r="N73" s="386" t="e">
        <f>N72+N69</f>
        <v>#REF!</v>
      </c>
      <c r="O73" s="386" t="e">
        <f>O72+O69</f>
        <v>#REF!</v>
      </c>
      <c r="P73" s="387" t="e">
        <f>P72+P69</f>
        <v>#REF!</v>
      </c>
      <c r="Q73" s="388"/>
      <c r="R73" s="384"/>
      <c r="S73" s="384"/>
      <c r="T73" s="386" t="e">
        <f t="shared" ref="T73:Y73" si="3">T72+T69</f>
        <v>#REF!</v>
      </c>
      <c r="U73" s="386" t="e">
        <f t="shared" si="3"/>
        <v>#REF!</v>
      </c>
      <c r="V73" s="387" t="e">
        <f t="shared" si="3"/>
        <v>#REF!</v>
      </c>
      <c r="W73" s="389" t="e">
        <f t="shared" si="3"/>
        <v>#REF!</v>
      </c>
      <c r="X73" s="386" t="e">
        <f t="shared" si="3"/>
        <v>#REF!</v>
      </c>
      <c r="Y73" s="387" t="e">
        <f t="shared" si="3"/>
        <v>#REF!</v>
      </c>
      <c r="Z73" s="319" t="e">
        <f t="shared" si="0"/>
        <v>#REF!</v>
      </c>
      <c r="AA73" s="320" t="e">
        <f t="shared" si="1"/>
        <v>#REF!</v>
      </c>
      <c r="AB73" s="320" t="e">
        <f t="shared" si="1"/>
        <v>#REF!</v>
      </c>
    </row>
    <row r="74" spans="1:32" x14ac:dyDescent="0.25">
      <c r="B74" s="390"/>
      <c r="C74" s="391"/>
      <c r="D74" s="391"/>
      <c r="E74" s="392"/>
      <c r="F74" s="393"/>
      <c r="G74" s="392"/>
      <c r="H74" s="394"/>
      <c r="I74" s="395"/>
      <c r="J74" s="395"/>
      <c r="K74" s="391"/>
      <c r="L74" s="391"/>
      <c r="M74" s="392"/>
      <c r="N74" s="394"/>
      <c r="O74" s="394"/>
      <c r="P74" s="394"/>
      <c r="Q74" s="391"/>
      <c r="R74" s="391"/>
      <c r="S74" s="392"/>
      <c r="T74" s="394"/>
      <c r="U74" s="394"/>
      <c r="V74" s="394"/>
      <c r="W74" s="394"/>
      <c r="X74" s="394"/>
      <c r="Y74" s="394"/>
    </row>
    <row r="75" spans="1:32" hidden="1" x14ac:dyDescent="0.25">
      <c r="H75" s="397"/>
      <c r="I75" s="399"/>
      <c r="J75" s="397"/>
      <c r="N75" s="397"/>
      <c r="O75" s="399"/>
      <c r="P75" s="397"/>
      <c r="T75" s="397"/>
      <c r="U75" s="399"/>
      <c r="V75" s="397"/>
      <c r="W75" s="397"/>
      <c r="X75" s="397"/>
      <c r="Y75" s="397"/>
      <c r="Z75" s="319"/>
      <c r="AA75" s="320"/>
      <c r="AB75" s="320"/>
    </row>
    <row r="76" spans="1:32" hidden="1" x14ac:dyDescent="0.25">
      <c r="F76" s="400"/>
      <c r="H76" s="397"/>
      <c r="I76" s="401"/>
      <c r="J76" s="397"/>
      <c r="K76" s="397"/>
      <c r="L76" s="397"/>
      <c r="N76" s="397"/>
      <c r="O76" s="401"/>
      <c r="P76" s="397"/>
      <c r="Q76" s="397"/>
      <c r="R76" s="397"/>
      <c r="T76" s="397"/>
      <c r="U76" s="401"/>
      <c r="V76" s="397"/>
      <c r="W76" s="397"/>
      <c r="X76" s="397"/>
      <c r="Y76" s="397"/>
      <c r="Z76" s="319"/>
      <c r="AA76" s="320"/>
      <c r="AB76" s="320"/>
    </row>
    <row r="77" spans="1:32" hidden="1" x14ac:dyDescent="0.25">
      <c r="H77" s="402"/>
      <c r="I77" s="402"/>
      <c r="J77" s="402"/>
      <c r="K77" s="402"/>
      <c r="L77" s="402"/>
      <c r="M77" s="402"/>
      <c r="N77" s="402"/>
      <c r="O77" s="402"/>
      <c r="P77" s="402"/>
      <c r="Q77" s="402"/>
      <c r="R77" s="402"/>
      <c r="S77" s="402"/>
      <c r="T77" s="402"/>
      <c r="U77" s="402"/>
      <c r="V77" s="402"/>
      <c r="W77" s="402"/>
      <c r="X77" s="402"/>
      <c r="Y77" s="402"/>
    </row>
    <row r="78" spans="1:32" hidden="1" x14ac:dyDescent="0.25">
      <c r="H78" s="397"/>
      <c r="N78" s="397"/>
      <c r="T78" s="397"/>
    </row>
    <row r="79" spans="1:32" hidden="1" x14ac:dyDescent="0.25">
      <c r="H79" s="397"/>
      <c r="N79" s="397"/>
      <c r="T79" s="397"/>
    </row>
    <row r="80" spans="1:32" hidden="1" x14ac:dyDescent="0.25">
      <c r="H80" s="397"/>
      <c r="N80" s="397"/>
      <c r="O80" s="397"/>
      <c r="P80" s="397"/>
      <c r="T80" s="397"/>
      <c r="U80" s="397"/>
      <c r="V80" s="397"/>
      <c r="X80" s="403"/>
    </row>
    <row r="81" spans="8:27" hidden="1" x14ac:dyDescent="0.25">
      <c r="H81" s="397"/>
      <c r="N81" s="397"/>
      <c r="O81" s="397"/>
      <c r="T81" s="397"/>
      <c r="U81" s="397"/>
      <c r="X81" s="404"/>
    </row>
    <row r="82" spans="8:27" hidden="1" x14ac:dyDescent="0.25">
      <c r="H82" s="397"/>
      <c r="N82" s="405"/>
      <c r="O82" s="405"/>
      <c r="T82" s="405"/>
      <c r="U82" s="405"/>
      <c r="Y82" s="406"/>
    </row>
    <row r="83" spans="8:27" hidden="1" x14ac:dyDescent="0.25">
      <c r="H83" s="397"/>
      <c r="N83" s="397"/>
      <c r="T83" s="397"/>
    </row>
    <row r="84" spans="8:27" hidden="1" x14ac:dyDescent="0.25">
      <c r="N84" s="397"/>
      <c r="AA84" s="407"/>
    </row>
    <row r="85" spans="8:27" hidden="1" x14ac:dyDescent="0.25"/>
    <row r="86" spans="8:27" hidden="1" x14ac:dyDescent="0.25"/>
    <row r="87" spans="8:27" hidden="1" x14ac:dyDescent="0.25"/>
    <row r="88" spans="8:27" hidden="1" x14ac:dyDescent="0.25">
      <c r="H88" s="397"/>
    </row>
    <row r="89" spans="8:27" hidden="1" x14ac:dyDescent="0.25">
      <c r="H89" s="404"/>
      <c r="N89" s="404"/>
      <c r="T89" s="404"/>
    </row>
    <row r="90" spans="8:27" hidden="1" x14ac:dyDescent="0.25">
      <c r="H90" s="397"/>
    </row>
    <row r="91" spans="8:27" x14ac:dyDescent="0.25">
      <c r="H91" s="406"/>
      <c r="I91" s="406"/>
      <c r="J91" s="406"/>
      <c r="N91" s="406"/>
      <c r="O91" s="406"/>
      <c r="P91" s="406"/>
      <c r="T91" s="406"/>
      <c r="U91" s="406"/>
      <c r="V91" s="406"/>
      <c r="W91" s="406"/>
      <c r="X91" s="406"/>
      <c r="Y91" s="406"/>
    </row>
    <row r="93" spans="8:27" x14ac:dyDescent="0.25">
      <c r="H93" s="404"/>
      <c r="N93" s="404"/>
      <c r="T93" s="404"/>
      <c r="Y93" s="404"/>
      <c r="Z93" s="403"/>
    </row>
    <row r="94" spans="8:27" x14ac:dyDescent="0.25">
      <c r="H94" s="404"/>
      <c r="N94" s="404"/>
      <c r="T94" s="404"/>
      <c r="Y94" s="408"/>
    </row>
    <row r="95" spans="8:27" x14ac:dyDescent="0.25">
      <c r="H95" s="404"/>
      <c r="N95" s="404"/>
      <c r="T95" s="404"/>
      <c r="Y95" s="404"/>
      <c r="Z95" s="404"/>
    </row>
    <row r="96" spans="8:27" x14ac:dyDescent="0.25">
      <c r="H96" s="404"/>
      <c r="N96" s="404"/>
      <c r="T96" s="404"/>
      <c r="Y96" s="404"/>
    </row>
    <row r="97" spans="2:25" x14ac:dyDescent="0.25">
      <c r="H97" s="404"/>
      <c r="N97" s="404"/>
      <c r="T97" s="404"/>
      <c r="U97" s="404"/>
      <c r="Y97" s="404"/>
    </row>
    <row r="98" spans="2:25" s="410" customFormat="1" x14ac:dyDescent="0.25">
      <c r="B98" s="409"/>
      <c r="E98" s="411"/>
      <c r="F98" s="412"/>
      <c r="G98" s="411"/>
      <c r="H98" s="413"/>
      <c r="M98" s="411"/>
      <c r="N98" s="413"/>
      <c r="S98" s="411"/>
      <c r="T98" s="413"/>
      <c r="U98" s="413"/>
      <c r="Y98" s="413"/>
    </row>
    <row r="99" spans="2:25" x14ac:dyDescent="0.25">
      <c r="H99" s="404"/>
      <c r="N99" s="414"/>
      <c r="T99" s="414"/>
      <c r="Y99" s="414"/>
    </row>
    <row r="100" spans="2:25" x14ac:dyDescent="0.25">
      <c r="H100" s="415"/>
      <c r="N100" s="415"/>
      <c r="T100" s="415"/>
      <c r="Y100" s="415"/>
    </row>
    <row r="101" spans="2:25" x14ac:dyDescent="0.25">
      <c r="H101" s="415"/>
    </row>
    <row r="102" spans="2:25" x14ac:dyDescent="0.25">
      <c r="H102" s="404"/>
    </row>
    <row r="104" spans="2:25" x14ac:dyDescent="0.25">
      <c r="H104" s="404"/>
      <c r="N104" s="404"/>
      <c r="T104" s="404"/>
      <c r="Y104" s="404"/>
    </row>
    <row r="105" spans="2:25" x14ac:dyDescent="0.25">
      <c r="H105" s="404"/>
      <c r="N105" s="404"/>
      <c r="T105" s="404"/>
    </row>
    <row r="106" spans="2:25" x14ac:dyDescent="0.25">
      <c r="H106" s="404"/>
      <c r="N106" s="404"/>
      <c r="T106" s="404"/>
    </row>
    <row r="107" spans="2:25" x14ac:dyDescent="0.25">
      <c r="H107" s="404"/>
      <c r="N107" s="404"/>
      <c r="T107" s="404"/>
    </row>
    <row r="108" spans="2:25" x14ac:dyDescent="0.25">
      <c r="H108" s="404"/>
      <c r="N108" s="404"/>
      <c r="T108" s="404"/>
    </row>
  </sheetData>
  <mergeCells count="4">
    <mergeCell ref="C1:J1"/>
    <mergeCell ref="K1:P1"/>
    <mergeCell ref="Q1:V1"/>
    <mergeCell ref="W1:Y1"/>
  </mergeCells>
  <printOptions horizontalCentered="1"/>
  <pageMargins left="0.25" right="0.25" top="0.75" bottom="0.75" header="0.3" footer="0.3"/>
  <pageSetup scale="62" fitToHeight="0" orientation="landscape" r:id="rId1"/>
  <headerFooter alignWithMargins="0">
    <oddHeader>&amp;C&amp;"Arial,Bold"&amp;12CRS CBDP Project in Orissa</oddHead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F84"/>
  <sheetViews>
    <sheetView topLeftCell="J1" zoomScale="90" zoomScaleNormal="90" zoomScaleSheetLayoutView="100" workbookViewId="0">
      <pane ySplit="2" topLeftCell="A40" activePane="bottomLeft" state="frozen"/>
      <selection activeCell="B1" sqref="B1"/>
      <selection pane="bottomLeft" activeCell="AJ75" sqref="AJ75"/>
    </sheetView>
  </sheetViews>
  <sheetFormatPr defaultColWidth="9.109375" defaultRowHeight="12" x14ac:dyDescent="0.25"/>
  <cols>
    <col min="1" max="1" width="9.33203125" style="91" hidden="1" customWidth="1"/>
    <col min="2" max="2" width="38.44140625" style="140" customWidth="1"/>
    <col min="3" max="3" width="4.44140625" style="91" bestFit="1" customWidth="1"/>
    <col min="4" max="4" width="10.33203125" style="91" bestFit="1" customWidth="1"/>
    <col min="5" max="5" width="5.88671875" style="141" bestFit="1" customWidth="1"/>
    <col min="6" max="6" width="5.44140625" style="142" bestFit="1" customWidth="1"/>
    <col min="7" max="7" width="9" style="141" bestFit="1" customWidth="1"/>
    <col min="8" max="8" width="8.33203125" style="91" bestFit="1" customWidth="1"/>
    <col min="9" max="9" width="9.88671875" style="91" customWidth="1"/>
    <col min="10" max="10" width="10" style="91" bestFit="1" customWidth="1"/>
    <col min="11" max="12" width="5.33203125" style="91" customWidth="1"/>
    <col min="13" max="13" width="7.6640625" style="141" customWidth="1"/>
    <col min="14" max="14" width="8.109375" style="91" customWidth="1"/>
    <col min="15" max="15" width="7.88671875" style="91" customWidth="1"/>
    <col min="16" max="16" width="8.5546875" style="91" customWidth="1"/>
    <col min="17" max="18" width="5.33203125" style="91" customWidth="1"/>
    <col min="19" max="19" width="7" style="141" customWidth="1"/>
    <col min="20" max="20" width="9" style="91" customWidth="1"/>
    <col min="21" max="21" width="8.88671875" style="91" customWidth="1"/>
    <col min="22" max="22" width="7.88671875" style="91" customWidth="1"/>
    <col min="23" max="23" width="9.88671875" style="91" customWidth="1"/>
    <col min="24" max="24" width="11" style="91" customWidth="1"/>
    <col min="25" max="25" width="10.33203125" style="91" customWidth="1"/>
    <col min="26" max="27" width="9.5546875" style="91" hidden="1" customWidth="1"/>
    <col min="28" max="28" width="14.33203125" style="91" hidden="1" customWidth="1"/>
    <col min="29" max="16384" width="9.109375" style="91"/>
  </cols>
  <sheetData>
    <row r="1" spans="1:32" ht="21" customHeight="1" x14ac:dyDescent="0.25">
      <c r="A1" s="201" t="str">
        <f>'Budget Summary'!B2</f>
        <v>FY-2024</v>
      </c>
      <c r="B1" s="208"/>
      <c r="C1" s="476">
        <v>2017</v>
      </c>
      <c r="D1" s="477"/>
      <c r="E1" s="477"/>
      <c r="F1" s="477"/>
      <c r="G1" s="477"/>
      <c r="H1" s="477"/>
      <c r="I1" s="477"/>
      <c r="J1" s="478"/>
      <c r="K1" s="479">
        <v>2018</v>
      </c>
      <c r="L1" s="480"/>
      <c r="M1" s="480"/>
      <c r="N1" s="480"/>
      <c r="O1" s="480"/>
      <c r="P1" s="481"/>
      <c r="Q1" s="479">
        <v>2019</v>
      </c>
      <c r="R1" s="480"/>
      <c r="S1" s="480"/>
      <c r="T1" s="480"/>
      <c r="U1" s="480"/>
      <c r="V1" s="481"/>
      <c r="W1" s="479" t="s">
        <v>226</v>
      </c>
      <c r="X1" s="480"/>
      <c r="Y1" s="481"/>
      <c r="Z1" s="187"/>
    </row>
    <row r="2" spans="1:32" s="92" customFormat="1" ht="32.25" customHeight="1" x14ac:dyDescent="0.25">
      <c r="A2" s="155" t="s">
        <v>227</v>
      </c>
      <c r="B2" s="163" t="s">
        <v>228</v>
      </c>
      <c r="C2" s="92" t="s">
        <v>229</v>
      </c>
      <c r="D2" s="92" t="s">
        <v>230</v>
      </c>
      <c r="E2" s="92" t="s">
        <v>231</v>
      </c>
      <c r="F2" s="93" t="s">
        <v>232</v>
      </c>
      <c r="G2" s="92" t="s">
        <v>233</v>
      </c>
      <c r="H2" s="92" t="s">
        <v>130</v>
      </c>
      <c r="I2" s="92" t="s">
        <v>212</v>
      </c>
      <c r="J2" s="164" t="s">
        <v>246</v>
      </c>
      <c r="K2" s="163" t="s">
        <v>229</v>
      </c>
      <c r="L2" s="92" t="s">
        <v>235</v>
      </c>
      <c r="M2" s="92" t="s">
        <v>233</v>
      </c>
      <c r="N2" s="92" t="s">
        <v>130</v>
      </c>
      <c r="O2" s="92" t="s">
        <v>212</v>
      </c>
      <c r="P2" s="164" t="s">
        <v>246</v>
      </c>
      <c r="Q2" s="163" t="s">
        <v>229</v>
      </c>
      <c r="R2" s="92" t="s">
        <v>235</v>
      </c>
      <c r="S2" s="92" t="s">
        <v>233</v>
      </c>
      <c r="T2" s="92" t="s">
        <v>130</v>
      </c>
      <c r="U2" s="92" t="s">
        <v>212</v>
      </c>
      <c r="V2" s="164" t="s">
        <v>246</v>
      </c>
      <c r="W2" s="163" t="s">
        <v>212</v>
      </c>
      <c r="X2" s="92" t="s">
        <v>246</v>
      </c>
      <c r="Y2" s="164" t="s">
        <v>236</v>
      </c>
      <c r="Z2" s="157"/>
    </row>
    <row r="3" spans="1:32" s="94" customFormat="1" ht="11.4" x14ac:dyDescent="0.2">
      <c r="A3" s="202" t="s">
        <v>237</v>
      </c>
      <c r="B3" s="209" t="s">
        <v>214</v>
      </c>
      <c r="D3" s="95"/>
      <c r="E3" s="96"/>
      <c r="F3" s="97"/>
      <c r="G3" s="96">
        <v>65</v>
      </c>
      <c r="H3" s="98"/>
      <c r="I3" s="99">
        <v>0.85</v>
      </c>
      <c r="J3" s="166">
        <f>(100%-I3)</f>
        <v>0.15000000000000002</v>
      </c>
      <c r="K3" s="165"/>
      <c r="L3" s="100"/>
      <c r="M3" s="96">
        <v>1.3690899999999999</v>
      </c>
      <c r="N3" s="98"/>
      <c r="O3" s="98">
        <v>1.2999000000000001</v>
      </c>
      <c r="P3" s="166">
        <f>(100%-O3)</f>
        <v>-0.29990000000000006</v>
      </c>
      <c r="Q3" s="165"/>
      <c r="R3" s="100"/>
      <c r="S3" s="96">
        <v>1.3690899999999999</v>
      </c>
      <c r="T3" s="98"/>
      <c r="U3" s="98">
        <v>-4.5710000000000001E-2</v>
      </c>
      <c r="V3" s="166">
        <f>(100%-U3)</f>
        <v>1.0457099999999999</v>
      </c>
      <c r="W3" s="189"/>
      <c r="X3" s="99"/>
      <c r="Y3" s="190"/>
      <c r="Z3" s="159"/>
    </row>
    <row r="4" spans="1:32" s="102" customFormat="1" x14ac:dyDescent="0.25">
      <c r="A4" s="156"/>
      <c r="B4" s="210" t="s">
        <v>247</v>
      </c>
      <c r="E4" s="103"/>
      <c r="F4" s="104"/>
      <c r="G4" s="103"/>
      <c r="H4" s="103"/>
      <c r="I4" s="101"/>
      <c r="J4" s="168"/>
      <c r="K4" s="167"/>
      <c r="M4" s="103"/>
      <c r="N4" s="103"/>
      <c r="O4" s="101"/>
      <c r="P4" s="221"/>
      <c r="Q4" s="167"/>
      <c r="S4" s="103"/>
      <c r="T4" s="103"/>
      <c r="U4" s="101"/>
      <c r="V4" s="221"/>
      <c r="W4" s="176"/>
      <c r="X4" s="101"/>
      <c r="Y4" s="191"/>
      <c r="Z4" s="158"/>
    </row>
    <row r="5" spans="1:32" s="102" customFormat="1" ht="13.2" x14ac:dyDescent="0.3">
      <c r="A5" s="203"/>
      <c r="B5" s="211" t="s">
        <v>248</v>
      </c>
      <c r="C5" s="106">
        <v>0.3</v>
      </c>
      <c r="D5" s="105" t="s">
        <v>249</v>
      </c>
      <c r="E5" s="107">
        <v>12</v>
      </c>
      <c r="F5" s="108">
        <v>1</v>
      </c>
      <c r="G5" s="109">
        <f>(1391532.0682/$G$3)/12</f>
        <v>1784.0154720512821</v>
      </c>
      <c r="H5" s="109">
        <f>C5*G5*E5</f>
        <v>6422.4556993846154</v>
      </c>
      <c r="I5" s="109">
        <f>H5</f>
        <v>6422.4556993846154</v>
      </c>
      <c r="J5" s="170">
        <f>H5-I5</f>
        <v>0</v>
      </c>
      <c r="K5" s="169">
        <f t="shared" ref="K5:K11" si="0">C5</f>
        <v>0.3</v>
      </c>
      <c r="L5" s="105">
        <f t="shared" ref="L5:L11" si="1">E5</f>
        <v>12</v>
      </c>
      <c r="M5" s="109">
        <f>G5*1.05</f>
        <v>1873.2162456538463</v>
      </c>
      <c r="N5" s="110">
        <f>K5*M5*L5</f>
        <v>6743.5784843538459</v>
      </c>
      <c r="O5" s="109">
        <f>N5</f>
        <v>6743.5784843538459</v>
      </c>
      <c r="P5" s="170">
        <f t="shared" ref="P5:P11" si="2">N5-O5</f>
        <v>0</v>
      </c>
      <c r="Q5" s="169">
        <f>K5</f>
        <v>0.3</v>
      </c>
      <c r="R5" s="105">
        <f>L5</f>
        <v>12</v>
      </c>
      <c r="S5" s="109">
        <f>M5*1.05</f>
        <v>1966.8770579365387</v>
      </c>
      <c r="T5" s="110">
        <f>Q5*S5*R5</f>
        <v>7080.7574085715387</v>
      </c>
      <c r="U5" s="109">
        <f>T5</f>
        <v>7080.7574085715387</v>
      </c>
      <c r="V5" s="170">
        <f t="shared" ref="V5:V11" si="3">T5-U5</f>
        <v>0</v>
      </c>
      <c r="W5" s="192">
        <f t="shared" ref="W5:X11" si="4">I5+O5+U5</f>
        <v>20246.791592310001</v>
      </c>
      <c r="X5" s="109">
        <f t="shared" si="4"/>
        <v>0</v>
      </c>
      <c r="Y5" s="170">
        <f t="shared" ref="Y5:Y11" si="5">W5+X5</f>
        <v>20246.791592310001</v>
      </c>
      <c r="Z5" s="188">
        <f>H5+N5+T5-Y5</f>
        <v>0</v>
      </c>
      <c r="AA5" s="154">
        <f>I5+O5+U5-W5</f>
        <v>0</v>
      </c>
      <c r="AB5" s="154">
        <f>J5+P5+V5-X5</f>
        <v>0</v>
      </c>
      <c r="AC5" s="154"/>
      <c r="AD5" s="154"/>
      <c r="AE5" s="154"/>
      <c r="AF5" s="154"/>
    </row>
    <row r="6" spans="1:32" s="102" customFormat="1" ht="13.2" x14ac:dyDescent="0.3">
      <c r="A6" s="203"/>
      <c r="B6" s="211" t="s">
        <v>250</v>
      </c>
      <c r="C6" s="106">
        <v>0.8</v>
      </c>
      <c r="D6" s="105" t="s">
        <v>249</v>
      </c>
      <c r="E6" s="107">
        <v>12</v>
      </c>
      <c r="F6" s="108">
        <v>1</v>
      </c>
      <c r="G6" s="109">
        <f>(881322/$G$3)/12</f>
        <v>1129.8999999999999</v>
      </c>
      <c r="H6" s="109">
        <f t="shared" ref="H6:H11" si="6">C6*G6*E6</f>
        <v>10847.039999999999</v>
      </c>
      <c r="I6" s="109">
        <f>H6</f>
        <v>10847.039999999999</v>
      </c>
      <c r="J6" s="170">
        <v>0</v>
      </c>
      <c r="K6" s="169">
        <f t="shared" si="0"/>
        <v>0.8</v>
      </c>
      <c r="L6" s="105">
        <f t="shared" si="1"/>
        <v>12</v>
      </c>
      <c r="M6" s="109">
        <f>G6*1.05</f>
        <v>1186.395</v>
      </c>
      <c r="N6" s="110">
        <f t="shared" ref="N6:N11" si="7">K6*M6*L6</f>
        <v>11389.392</v>
      </c>
      <c r="O6" s="109">
        <f>N6</f>
        <v>11389.392</v>
      </c>
      <c r="P6" s="170">
        <v>0</v>
      </c>
      <c r="Q6" s="169">
        <f t="shared" ref="Q6:R11" si="8">K6</f>
        <v>0.8</v>
      </c>
      <c r="R6" s="105">
        <f t="shared" si="8"/>
        <v>12</v>
      </c>
      <c r="S6" s="109">
        <f>M6*1.05</f>
        <v>1245.7147500000001</v>
      </c>
      <c r="T6" s="110">
        <f t="shared" ref="T6:T11" si="9">Q6*S6*R6</f>
        <v>11958.861600000002</v>
      </c>
      <c r="U6" s="109">
        <f>T6</f>
        <v>11958.861600000002</v>
      </c>
      <c r="V6" s="170">
        <v>0</v>
      </c>
      <c r="W6" s="192">
        <f t="shared" si="4"/>
        <v>34195.293600000005</v>
      </c>
      <c r="X6" s="109">
        <f t="shared" si="4"/>
        <v>0</v>
      </c>
      <c r="Y6" s="170">
        <f t="shared" si="5"/>
        <v>34195.293600000005</v>
      </c>
      <c r="Z6" s="188">
        <f t="shared" ref="Z6:Z49" si="10">H6+N6+T6-Y6</f>
        <v>0</v>
      </c>
      <c r="AA6" s="154">
        <f t="shared" ref="AA6:AB49" si="11">I6+O6+U6-W6</f>
        <v>0</v>
      </c>
      <c r="AB6" s="154">
        <f t="shared" si="11"/>
        <v>0</v>
      </c>
      <c r="AC6" s="154"/>
      <c r="AD6" s="154"/>
      <c r="AE6" s="154"/>
      <c r="AF6" s="154"/>
    </row>
    <row r="7" spans="1:32" s="102" customFormat="1" ht="13.2" x14ac:dyDescent="0.3">
      <c r="A7" s="203"/>
      <c r="B7" s="211" t="s">
        <v>251</v>
      </c>
      <c r="C7" s="106">
        <v>0.2</v>
      </c>
      <c r="D7" s="105" t="s">
        <v>249</v>
      </c>
      <c r="E7" s="107">
        <v>12</v>
      </c>
      <c r="F7" s="108">
        <v>1</v>
      </c>
      <c r="G7" s="109">
        <f>(583144.65/$G$3)/12</f>
        <v>747.62134615384628</v>
      </c>
      <c r="H7" s="109">
        <f t="shared" si="6"/>
        <v>1794.2912307692309</v>
      </c>
      <c r="I7" s="109">
        <f>H7</f>
        <v>1794.2912307692309</v>
      </c>
      <c r="J7" s="170">
        <f>H7-I7</f>
        <v>0</v>
      </c>
      <c r="K7" s="169">
        <f t="shared" si="0"/>
        <v>0.2</v>
      </c>
      <c r="L7" s="105">
        <f t="shared" si="1"/>
        <v>12</v>
      </c>
      <c r="M7" s="109">
        <f>G7*1.05</f>
        <v>785.00241346153859</v>
      </c>
      <c r="N7" s="110">
        <f t="shared" si="7"/>
        <v>1884.0057923076929</v>
      </c>
      <c r="O7" s="109">
        <f>N7</f>
        <v>1884.0057923076929</v>
      </c>
      <c r="P7" s="170">
        <f t="shared" si="2"/>
        <v>0</v>
      </c>
      <c r="Q7" s="169">
        <f t="shared" si="8"/>
        <v>0.2</v>
      </c>
      <c r="R7" s="105">
        <f t="shared" si="8"/>
        <v>12</v>
      </c>
      <c r="S7" s="109">
        <f>M7*1.05</f>
        <v>824.25253413461553</v>
      </c>
      <c r="T7" s="110">
        <f t="shared" si="9"/>
        <v>1978.2060819230774</v>
      </c>
      <c r="U7" s="109">
        <f>T7</f>
        <v>1978.2060819230774</v>
      </c>
      <c r="V7" s="170">
        <f t="shared" si="3"/>
        <v>0</v>
      </c>
      <c r="W7" s="192">
        <f t="shared" si="4"/>
        <v>5656.5031050000016</v>
      </c>
      <c r="X7" s="109">
        <f t="shared" si="4"/>
        <v>0</v>
      </c>
      <c r="Y7" s="170">
        <f t="shared" si="5"/>
        <v>5656.5031050000016</v>
      </c>
      <c r="Z7" s="188">
        <f t="shared" si="10"/>
        <v>0</v>
      </c>
      <c r="AA7" s="154">
        <f t="shared" si="11"/>
        <v>0</v>
      </c>
      <c r="AB7" s="154">
        <f t="shared" si="11"/>
        <v>0</v>
      </c>
      <c r="AC7" s="154"/>
      <c r="AD7" s="154"/>
      <c r="AE7" s="154"/>
      <c r="AF7" s="154"/>
    </row>
    <row r="8" spans="1:32" s="102" customFormat="1" ht="13.2" x14ac:dyDescent="0.3">
      <c r="A8" s="203"/>
      <c r="B8" s="211" t="s">
        <v>252</v>
      </c>
      <c r="C8" s="106">
        <v>0.6</v>
      </c>
      <c r="D8" s="105" t="s">
        <v>249</v>
      </c>
      <c r="E8" s="107">
        <v>12</v>
      </c>
      <c r="F8" s="108">
        <v>1</v>
      </c>
      <c r="G8" s="109">
        <f>(1126756.3725/$G$3)/4/12</f>
        <v>361.13986298076924</v>
      </c>
      <c r="H8" s="109">
        <f t="shared" si="6"/>
        <v>2600.2070134615387</v>
      </c>
      <c r="I8" s="109">
        <f>H8</f>
        <v>2600.2070134615387</v>
      </c>
      <c r="J8" s="170">
        <f>H8-I8</f>
        <v>0</v>
      </c>
      <c r="K8" s="169">
        <f t="shared" si="0"/>
        <v>0.6</v>
      </c>
      <c r="L8" s="105">
        <f t="shared" si="1"/>
        <v>12</v>
      </c>
      <c r="M8" s="109">
        <f>G8*1.05</f>
        <v>379.19685612980771</v>
      </c>
      <c r="N8" s="110">
        <f t="shared" si="7"/>
        <v>2730.2173641346153</v>
      </c>
      <c r="O8" s="109">
        <f>N8</f>
        <v>2730.2173641346153</v>
      </c>
      <c r="P8" s="170">
        <f t="shared" si="2"/>
        <v>0</v>
      </c>
      <c r="Q8" s="169">
        <f t="shared" si="8"/>
        <v>0.6</v>
      </c>
      <c r="R8" s="105">
        <f t="shared" si="8"/>
        <v>12</v>
      </c>
      <c r="S8" s="109">
        <f>M8*1.05</f>
        <v>398.15669893629814</v>
      </c>
      <c r="T8" s="110">
        <f t="shared" si="9"/>
        <v>2866.7282323413465</v>
      </c>
      <c r="U8" s="109">
        <f>T8</f>
        <v>2866.7282323413465</v>
      </c>
      <c r="V8" s="170">
        <f t="shared" si="3"/>
        <v>0</v>
      </c>
      <c r="W8" s="192">
        <f t="shared" si="4"/>
        <v>8197.1526099375005</v>
      </c>
      <c r="X8" s="109">
        <f t="shared" si="4"/>
        <v>0</v>
      </c>
      <c r="Y8" s="170">
        <f t="shared" si="5"/>
        <v>8197.1526099375005</v>
      </c>
      <c r="Z8" s="188">
        <f t="shared" si="10"/>
        <v>0</v>
      </c>
      <c r="AA8" s="154">
        <f t="shared" si="11"/>
        <v>0</v>
      </c>
      <c r="AB8" s="154">
        <f t="shared" si="11"/>
        <v>0</v>
      </c>
      <c r="AC8" s="154"/>
      <c r="AD8" s="154"/>
      <c r="AE8" s="154"/>
      <c r="AF8" s="154"/>
    </row>
    <row r="9" spans="1:32" s="102" customFormat="1" ht="13.2" x14ac:dyDescent="0.3">
      <c r="A9" s="203"/>
      <c r="B9" s="211" t="s">
        <v>253</v>
      </c>
      <c r="C9" s="106">
        <v>0.4</v>
      </c>
      <c r="D9" s="105" t="s">
        <v>249</v>
      </c>
      <c r="E9" s="107">
        <v>12</v>
      </c>
      <c r="F9" s="108">
        <v>1</v>
      </c>
      <c r="G9" s="109">
        <f>(856059.4813/$G$3)/12</f>
        <v>1097.5121555128205</v>
      </c>
      <c r="H9" s="109">
        <f t="shared" si="6"/>
        <v>5268.0583464615393</v>
      </c>
      <c r="I9" s="109">
        <f>H9</f>
        <v>5268.0583464615393</v>
      </c>
      <c r="J9" s="170">
        <f>H9-I9</f>
        <v>0</v>
      </c>
      <c r="K9" s="169">
        <f t="shared" si="0"/>
        <v>0.4</v>
      </c>
      <c r="L9" s="105">
        <f t="shared" si="1"/>
        <v>12</v>
      </c>
      <c r="M9" s="109">
        <f>G9*1.05</f>
        <v>1152.3877632884617</v>
      </c>
      <c r="N9" s="110">
        <f t="shared" si="7"/>
        <v>5531.4612637846167</v>
      </c>
      <c r="O9" s="109">
        <f>N9</f>
        <v>5531.4612637846167</v>
      </c>
      <c r="P9" s="170">
        <f t="shared" si="2"/>
        <v>0</v>
      </c>
      <c r="Q9" s="169">
        <f t="shared" si="8"/>
        <v>0.4</v>
      </c>
      <c r="R9" s="105">
        <f t="shared" si="8"/>
        <v>12</v>
      </c>
      <c r="S9" s="109">
        <f>M9*1.05</f>
        <v>1210.0071514528847</v>
      </c>
      <c r="T9" s="110">
        <f t="shared" si="9"/>
        <v>5808.0343269738469</v>
      </c>
      <c r="U9" s="109">
        <f>T9</f>
        <v>5808.0343269738469</v>
      </c>
      <c r="V9" s="170">
        <f t="shared" si="3"/>
        <v>0</v>
      </c>
      <c r="W9" s="192">
        <f t="shared" si="4"/>
        <v>16607.553937220004</v>
      </c>
      <c r="X9" s="109">
        <f t="shared" si="4"/>
        <v>0</v>
      </c>
      <c r="Y9" s="170">
        <f t="shared" si="5"/>
        <v>16607.553937220004</v>
      </c>
      <c r="Z9" s="188">
        <f t="shared" si="10"/>
        <v>0</v>
      </c>
      <c r="AA9" s="154">
        <f t="shared" si="11"/>
        <v>0</v>
      </c>
      <c r="AB9" s="154">
        <f t="shared" si="11"/>
        <v>0</v>
      </c>
      <c r="AC9" s="154"/>
      <c r="AD9" s="154"/>
      <c r="AE9" s="154"/>
      <c r="AF9" s="154"/>
    </row>
    <row r="10" spans="1:32" s="102" customFormat="1" ht="13.2" x14ac:dyDescent="0.3">
      <c r="A10" s="203"/>
      <c r="B10" s="211" t="s">
        <v>254</v>
      </c>
      <c r="C10" s="228">
        <f>'[1]Completed Example Fair Share'!$C$8</f>
        <v>0.04</v>
      </c>
      <c r="D10" s="105" t="s">
        <v>249</v>
      </c>
      <c r="E10" s="107">
        <v>12</v>
      </c>
      <c r="F10" s="108">
        <v>1</v>
      </c>
      <c r="G10" s="224">
        <f>'[1]Completed Example Fair Share'!$D$8</f>
        <v>2986.75</v>
      </c>
      <c r="H10" s="224">
        <f t="shared" si="6"/>
        <v>1433.6399999999999</v>
      </c>
      <c r="I10" s="224">
        <f>'[2]Completed Example Fair Share'!$I$8</f>
        <v>1075.23</v>
      </c>
      <c r="J10" s="225">
        <f>H10-I10</f>
        <v>358.40999999999985</v>
      </c>
      <c r="K10" s="169">
        <f t="shared" si="0"/>
        <v>0.04</v>
      </c>
      <c r="L10" s="105">
        <f t="shared" si="1"/>
        <v>12</v>
      </c>
      <c r="M10" s="224">
        <f>G10*$M$3</f>
        <v>4089.1295574999999</v>
      </c>
      <c r="N10" s="226">
        <f t="shared" si="7"/>
        <v>1962.7821876</v>
      </c>
      <c r="O10" s="226">
        <f>I10*$O$3</f>
        <v>1397.6914770000001</v>
      </c>
      <c r="P10" s="225">
        <f t="shared" si="2"/>
        <v>565.09071059999997</v>
      </c>
      <c r="Q10" s="169">
        <f t="shared" si="8"/>
        <v>0.04</v>
      </c>
      <c r="R10" s="105">
        <f t="shared" si="8"/>
        <v>12</v>
      </c>
      <c r="S10" s="224">
        <f>M10</f>
        <v>4089.1295574999999</v>
      </c>
      <c r="T10" s="226">
        <f t="shared" si="9"/>
        <v>1962.7821876</v>
      </c>
      <c r="U10" s="226">
        <f>O10+(O10*$U$3)</f>
        <v>1333.8029995863301</v>
      </c>
      <c r="V10" s="225">
        <f t="shared" si="3"/>
        <v>628.97918801366995</v>
      </c>
      <c r="W10" s="227">
        <f t="shared" si="4"/>
        <v>3806.7244765863297</v>
      </c>
      <c r="X10" s="224">
        <f t="shared" si="4"/>
        <v>1552.4798986136698</v>
      </c>
      <c r="Y10" s="225">
        <f t="shared" si="5"/>
        <v>5359.204375199999</v>
      </c>
      <c r="Z10" s="188">
        <f t="shared" si="10"/>
        <v>0</v>
      </c>
      <c r="AA10" s="154">
        <f t="shared" si="11"/>
        <v>0</v>
      </c>
      <c r="AB10" s="154">
        <f t="shared" si="11"/>
        <v>0</v>
      </c>
      <c r="AC10" s="154"/>
      <c r="AD10" s="154"/>
      <c r="AE10" s="154"/>
      <c r="AF10" s="154"/>
    </row>
    <row r="11" spans="1:32" s="102" customFormat="1" ht="13.2" x14ac:dyDescent="0.3">
      <c r="A11" s="203"/>
      <c r="B11" s="211" t="s">
        <v>255</v>
      </c>
      <c r="C11" s="229">
        <f>'[1]Completed Example Fair Share'!$C$12</f>
        <v>0.65</v>
      </c>
      <c r="D11" s="105" t="s">
        <v>249</v>
      </c>
      <c r="E11" s="107">
        <v>12</v>
      </c>
      <c r="F11" s="108">
        <v>1</v>
      </c>
      <c r="G11" s="224">
        <f>'[1]Completed Example Fair Share'!$D$12</f>
        <v>1461</v>
      </c>
      <c r="H11" s="224">
        <f t="shared" si="6"/>
        <v>11395.8</v>
      </c>
      <c r="I11" s="224">
        <f>'[2]Completed Example Fair Share'!$I$12</f>
        <v>8941.32</v>
      </c>
      <c r="J11" s="225">
        <f>H11-I11</f>
        <v>2454.4799999999996</v>
      </c>
      <c r="K11" s="230">
        <f t="shared" si="0"/>
        <v>0.65</v>
      </c>
      <c r="L11" s="105">
        <f t="shared" si="1"/>
        <v>12</v>
      </c>
      <c r="M11" s="224">
        <f>G11*$M$3</f>
        <v>2000.2404899999999</v>
      </c>
      <c r="N11" s="226">
        <f t="shared" si="7"/>
        <v>15601.875822</v>
      </c>
      <c r="O11" s="226">
        <f>I11*$O$3</f>
        <v>11622.821868000001</v>
      </c>
      <c r="P11" s="225">
        <f t="shared" si="2"/>
        <v>3979.0539539999991</v>
      </c>
      <c r="Q11" s="169">
        <f t="shared" si="8"/>
        <v>0.65</v>
      </c>
      <c r="R11" s="105">
        <f t="shared" si="8"/>
        <v>12</v>
      </c>
      <c r="S11" s="224">
        <f>M11</f>
        <v>2000.2404899999999</v>
      </c>
      <c r="T11" s="226">
        <f t="shared" si="9"/>
        <v>15601.875822</v>
      </c>
      <c r="U11" s="226">
        <f>O11+(O11*$U$3)</f>
        <v>11091.542680413721</v>
      </c>
      <c r="V11" s="225">
        <f t="shared" si="3"/>
        <v>4510.3331415862795</v>
      </c>
      <c r="W11" s="227">
        <f t="shared" si="4"/>
        <v>31655.684548413719</v>
      </c>
      <c r="X11" s="224">
        <f t="shared" si="4"/>
        <v>10943.867095586278</v>
      </c>
      <c r="Y11" s="225">
        <f t="shared" si="5"/>
        <v>42599.551643999999</v>
      </c>
      <c r="Z11" s="188">
        <f t="shared" si="10"/>
        <v>0</v>
      </c>
      <c r="AA11" s="154">
        <f t="shared" si="11"/>
        <v>0</v>
      </c>
      <c r="AB11" s="154">
        <f t="shared" si="11"/>
        <v>0</v>
      </c>
      <c r="AC11" s="154"/>
      <c r="AD11" s="154"/>
      <c r="AE11" s="154"/>
      <c r="AF11" s="154"/>
    </row>
    <row r="12" spans="1:32" s="111" customFormat="1" ht="13.2" x14ac:dyDescent="0.3">
      <c r="A12" s="156"/>
      <c r="B12" s="212" t="s">
        <v>256</v>
      </c>
      <c r="E12" s="112"/>
      <c r="F12" s="113"/>
      <c r="G12" s="112"/>
      <c r="H12" s="114">
        <f>SUM(H5:H11)</f>
        <v>39761.492290076916</v>
      </c>
      <c r="I12" s="114">
        <f>SUM(I5:I11)</f>
        <v>36948.602290076917</v>
      </c>
      <c r="J12" s="172">
        <f>SUM(J5:J11)</f>
        <v>2812.8899999999994</v>
      </c>
      <c r="K12" s="171"/>
      <c r="M12" s="112"/>
      <c r="N12" s="114">
        <f>SUM(N5:N11)</f>
        <v>45843.312914180773</v>
      </c>
      <c r="O12" s="114">
        <f>SUM(O5:O11)</f>
        <v>41299.168249580769</v>
      </c>
      <c r="P12" s="172">
        <f>SUM(P5:P11)</f>
        <v>4544.1446645999986</v>
      </c>
      <c r="Q12" s="171"/>
      <c r="S12" s="112"/>
      <c r="T12" s="114">
        <f t="shared" ref="T12:Y12" si="12">SUM(T5:T11)</f>
        <v>47257.245659409811</v>
      </c>
      <c r="U12" s="114">
        <f t="shared" si="12"/>
        <v>42117.933329809865</v>
      </c>
      <c r="V12" s="172">
        <f t="shared" si="12"/>
        <v>5139.3123295999494</v>
      </c>
      <c r="W12" s="178">
        <f t="shared" si="12"/>
        <v>120365.70386946756</v>
      </c>
      <c r="X12" s="114">
        <f t="shared" si="12"/>
        <v>12496.346994199948</v>
      </c>
      <c r="Y12" s="172">
        <f t="shared" si="12"/>
        <v>132862.05086366751</v>
      </c>
      <c r="Z12" s="188">
        <f t="shared" si="10"/>
        <v>0</v>
      </c>
      <c r="AA12" s="154">
        <f t="shared" si="11"/>
        <v>0</v>
      </c>
      <c r="AB12" s="154">
        <f t="shared" si="11"/>
        <v>0</v>
      </c>
      <c r="AC12" s="232"/>
      <c r="AD12" s="232"/>
      <c r="AE12" s="232"/>
      <c r="AF12" s="154"/>
    </row>
    <row r="13" spans="1:32" s="102" customFormat="1" x14ac:dyDescent="0.25">
      <c r="A13" s="156" t="s">
        <v>238</v>
      </c>
      <c r="B13" s="213" t="s">
        <v>215</v>
      </c>
      <c r="C13" s="115"/>
      <c r="D13" s="115"/>
      <c r="E13" s="116"/>
      <c r="F13" s="117"/>
      <c r="G13" s="116"/>
      <c r="H13" s="116"/>
      <c r="I13" s="118"/>
      <c r="J13" s="174"/>
      <c r="K13" s="173"/>
      <c r="L13" s="115"/>
      <c r="M13" s="116"/>
      <c r="N13" s="116"/>
      <c r="O13" s="118"/>
      <c r="P13" s="174"/>
      <c r="Q13" s="173"/>
      <c r="R13" s="115"/>
      <c r="S13" s="116"/>
      <c r="T13" s="116"/>
      <c r="U13" s="118"/>
      <c r="V13" s="174"/>
      <c r="W13" s="175"/>
      <c r="X13" s="118"/>
      <c r="Y13" s="193"/>
      <c r="Z13" s="188">
        <f t="shared" si="10"/>
        <v>0</v>
      </c>
      <c r="AA13" s="154">
        <f t="shared" si="11"/>
        <v>0</v>
      </c>
      <c r="AB13" s="154">
        <f t="shared" si="11"/>
        <v>0</v>
      </c>
    </row>
    <row r="14" spans="1:32" s="102" customFormat="1" ht="13.2" x14ac:dyDescent="0.3">
      <c r="A14" s="156"/>
      <c r="B14" s="211" t="s">
        <v>257</v>
      </c>
      <c r="C14" s="106">
        <f>SUM(C5:C9)</f>
        <v>2.2999999999999998</v>
      </c>
      <c r="D14" s="105" t="s">
        <v>258</v>
      </c>
      <c r="E14" s="107">
        <v>12</v>
      </c>
      <c r="F14" s="104">
        <v>0.13500000000000001</v>
      </c>
      <c r="G14" s="110">
        <f>SUM(H5:H9)/12</f>
        <v>2244.3376908397436</v>
      </c>
      <c r="H14" s="110">
        <f>SUM(H5:H9)*$F$14</f>
        <v>3635.8270591603846</v>
      </c>
      <c r="I14" s="109">
        <f>H14</f>
        <v>3635.8270591603846</v>
      </c>
      <c r="J14" s="170">
        <v>0</v>
      </c>
      <c r="K14" s="169">
        <f>C14</f>
        <v>2.2999999999999998</v>
      </c>
      <c r="L14" s="105">
        <f>E14</f>
        <v>12</v>
      </c>
      <c r="M14" s="109">
        <f>G14*1.05</f>
        <v>2356.554575381731</v>
      </c>
      <c r="N14" s="110">
        <f>SUM(N5:N9)*$F$14</f>
        <v>3817.6184121184042</v>
      </c>
      <c r="O14" s="109">
        <f>N14</f>
        <v>3817.6184121184042</v>
      </c>
      <c r="P14" s="170">
        <f>N14-O14</f>
        <v>0</v>
      </c>
      <c r="Q14" s="169">
        <f>K14</f>
        <v>2.2999999999999998</v>
      </c>
      <c r="R14" s="105">
        <f>L14</f>
        <v>12</v>
      </c>
      <c r="S14" s="109">
        <f>M14*1.05001</f>
        <v>2474.4058696965717</v>
      </c>
      <c r="T14" s="110">
        <f>SUM(T5:T9)*$F$14</f>
        <v>4008.4993327243246</v>
      </c>
      <c r="U14" s="109">
        <f>T14</f>
        <v>4008.4993327243246</v>
      </c>
      <c r="V14" s="170">
        <f>T14-U14</f>
        <v>0</v>
      </c>
      <c r="W14" s="192">
        <f>I14+O14+U14</f>
        <v>11461.944804003113</v>
      </c>
      <c r="X14" s="109">
        <f>J14+P14+V14</f>
        <v>0</v>
      </c>
      <c r="Y14" s="170">
        <f>W14+X14</f>
        <v>11461.944804003113</v>
      </c>
      <c r="Z14" s="188">
        <f t="shared" si="10"/>
        <v>0</v>
      </c>
      <c r="AA14" s="154">
        <f t="shared" si="11"/>
        <v>0</v>
      </c>
      <c r="AB14" s="154">
        <f t="shared" si="11"/>
        <v>0</v>
      </c>
      <c r="AC14" s="154"/>
      <c r="AD14" s="154"/>
      <c r="AE14" s="154"/>
      <c r="AF14" s="154"/>
    </row>
    <row r="15" spans="1:32" s="111" customFormat="1" ht="13.2" x14ac:dyDescent="0.3">
      <c r="A15" s="156"/>
      <c r="B15" s="211" t="s">
        <v>259</v>
      </c>
      <c r="C15" s="228">
        <f>C10</f>
        <v>0.04</v>
      </c>
      <c r="D15" s="105" t="s">
        <v>258</v>
      </c>
      <c r="E15" s="107">
        <v>12</v>
      </c>
      <c r="F15" s="104">
        <v>0.28999999999999998</v>
      </c>
      <c r="G15" s="224">
        <f>'[1]Completed Example Fair Share'!$D$19/12</f>
        <v>119.46999999999998</v>
      </c>
      <c r="H15" s="226">
        <f>G15*E15*F15</f>
        <v>415.75559999999996</v>
      </c>
      <c r="I15" s="224">
        <f>'[2]Completed Example Fair Share'!$I$19</f>
        <v>311.81669999999997</v>
      </c>
      <c r="J15" s="225">
        <f>H15-I15</f>
        <v>103.93889999999999</v>
      </c>
      <c r="K15" s="231">
        <f>C15</f>
        <v>0.04</v>
      </c>
      <c r="L15" s="105">
        <f>E15</f>
        <v>12</v>
      </c>
      <c r="M15" s="224">
        <f>G15*$M$3</f>
        <v>163.56518229999998</v>
      </c>
      <c r="N15" s="226">
        <f>M15*L15*F15</f>
        <v>569.20683440399989</v>
      </c>
      <c r="O15" s="226">
        <f>I15*$O$3</f>
        <v>405.33052832999999</v>
      </c>
      <c r="P15" s="225">
        <f>N15-O15</f>
        <v>163.8763060739999</v>
      </c>
      <c r="Q15" s="231">
        <f>K15</f>
        <v>0.04</v>
      </c>
      <c r="R15" s="105">
        <f>L15</f>
        <v>12</v>
      </c>
      <c r="S15" s="224">
        <f>M15</f>
        <v>163.56518229999998</v>
      </c>
      <c r="T15" s="226">
        <f>F15*S15*R15</f>
        <v>569.20683440399989</v>
      </c>
      <c r="U15" s="226">
        <f>O15+(O15*$U$3)</f>
        <v>386.8028698800357</v>
      </c>
      <c r="V15" s="225">
        <f>T15-U15</f>
        <v>182.40396452396419</v>
      </c>
      <c r="W15" s="227">
        <f t="shared" ref="W15:X17" si="13">I15+O15+U15</f>
        <v>1103.9500982100358</v>
      </c>
      <c r="X15" s="224">
        <f t="shared" si="13"/>
        <v>450.21917059796408</v>
      </c>
      <c r="Y15" s="225">
        <f>W15+X15</f>
        <v>1554.1692688079997</v>
      </c>
      <c r="Z15" s="188">
        <f t="shared" si="10"/>
        <v>0</v>
      </c>
      <c r="AA15" s="154">
        <f t="shared" si="11"/>
        <v>0</v>
      </c>
      <c r="AB15" s="154">
        <f t="shared" si="11"/>
        <v>0</v>
      </c>
      <c r="AC15" s="154"/>
      <c r="AD15" s="154"/>
      <c r="AE15" s="154"/>
      <c r="AF15" s="154"/>
    </row>
    <row r="16" spans="1:32" s="111" customFormat="1" ht="13.2" x14ac:dyDescent="0.3">
      <c r="A16" s="156"/>
      <c r="B16" s="211" t="s">
        <v>260</v>
      </c>
      <c r="C16" s="228">
        <f>C10</f>
        <v>0.04</v>
      </c>
      <c r="D16" s="105" t="s">
        <v>249</v>
      </c>
      <c r="E16" s="107">
        <v>12</v>
      </c>
      <c r="F16" s="104">
        <v>1</v>
      </c>
      <c r="G16" s="224">
        <f>'[1]Completed Example Fair Share'!$D$21</f>
        <v>2234.56</v>
      </c>
      <c r="H16" s="224">
        <f>C16*G16*E16</f>
        <v>1072.5888</v>
      </c>
      <c r="I16" s="224">
        <f>'[2]Completed Example Fair Share'!$I$21</f>
        <v>804.44159999999999</v>
      </c>
      <c r="J16" s="225">
        <f>H16-I16</f>
        <v>268.1472</v>
      </c>
      <c r="K16" s="169">
        <f>K10</f>
        <v>0.04</v>
      </c>
      <c r="L16" s="105">
        <f>E16</f>
        <v>12</v>
      </c>
      <c r="M16" s="224">
        <f>G16*$M$3</f>
        <v>3059.3137503999997</v>
      </c>
      <c r="N16" s="226">
        <f>K16*M16*L16</f>
        <v>1468.4706001919999</v>
      </c>
      <c r="O16" s="226">
        <f>I16*$O$3</f>
        <v>1045.6936358400001</v>
      </c>
      <c r="P16" s="225">
        <f>N16-O16</f>
        <v>422.77696435199982</v>
      </c>
      <c r="Q16" s="169">
        <f>Q10</f>
        <v>0.04</v>
      </c>
      <c r="R16" s="105">
        <f>L16</f>
        <v>12</v>
      </c>
      <c r="S16" s="224">
        <f>M16</f>
        <v>3059.3137503999997</v>
      </c>
      <c r="T16" s="226">
        <f>Q16*S16*R16</f>
        <v>1468.4706001919999</v>
      </c>
      <c r="U16" s="226">
        <f>O16+(O16*$U$3)</f>
        <v>997.89497974575363</v>
      </c>
      <c r="V16" s="225">
        <f>T16-U16</f>
        <v>470.57562044624626</v>
      </c>
      <c r="W16" s="227">
        <f t="shared" si="13"/>
        <v>2848.0302155857535</v>
      </c>
      <c r="X16" s="224">
        <f t="shared" si="13"/>
        <v>1161.4997847982461</v>
      </c>
      <c r="Y16" s="225">
        <f>W16+X16</f>
        <v>4009.5300003839993</v>
      </c>
      <c r="Z16" s="188">
        <f t="shared" si="10"/>
        <v>0</v>
      </c>
      <c r="AA16" s="154">
        <f t="shared" si="11"/>
        <v>0</v>
      </c>
      <c r="AB16" s="154">
        <f t="shared" si="11"/>
        <v>0</v>
      </c>
      <c r="AC16" s="154"/>
      <c r="AD16" s="154"/>
      <c r="AE16" s="154"/>
      <c r="AF16" s="154"/>
    </row>
    <row r="17" spans="1:32" s="111" customFormat="1" ht="13.2" x14ac:dyDescent="0.3">
      <c r="A17" s="156"/>
      <c r="B17" s="211" t="s">
        <v>261</v>
      </c>
      <c r="C17" s="228">
        <f>C10</f>
        <v>0.04</v>
      </c>
      <c r="D17" s="105" t="s">
        <v>249</v>
      </c>
      <c r="E17" s="107">
        <v>12</v>
      </c>
      <c r="F17" s="104">
        <v>1</v>
      </c>
      <c r="G17" s="224">
        <f>'[1]Completed Example Fair Share'!$D$20</f>
        <v>1002.19</v>
      </c>
      <c r="H17" s="224">
        <f>C17*G17*E17</f>
        <v>481.05119999999999</v>
      </c>
      <c r="I17" s="224">
        <f>'[2]Completed Example Fair Share'!$I$20</f>
        <v>360.78840000000002</v>
      </c>
      <c r="J17" s="225">
        <f>H17-I17</f>
        <v>120.26279999999997</v>
      </c>
      <c r="K17" s="169">
        <f>K10</f>
        <v>0.04</v>
      </c>
      <c r="L17" s="105">
        <f>E17</f>
        <v>12</v>
      </c>
      <c r="M17" s="224">
        <f>G17*$M$3</f>
        <v>1372.0883071000001</v>
      </c>
      <c r="N17" s="226">
        <f>K17*M17*L17</f>
        <v>658.60238740800003</v>
      </c>
      <c r="O17" s="226">
        <f>I17*$O$3</f>
        <v>468.98884116000005</v>
      </c>
      <c r="P17" s="225">
        <f>N17-O17</f>
        <v>189.61354624799998</v>
      </c>
      <c r="Q17" s="169">
        <f>Q10</f>
        <v>0.04</v>
      </c>
      <c r="R17" s="105">
        <f>L17</f>
        <v>12</v>
      </c>
      <c r="S17" s="224">
        <f>M17</f>
        <v>1372.0883071000001</v>
      </c>
      <c r="T17" s="226">
        <f>Q17*S17*R17</f>
        <v>658.60238740800003</v>
      </c>
      <c r="U17" s="226">
        <f>O17+(O17*$U$3)</f>
        <v>447.55136123057645</v>
      </c>
      <c r="V17" s="225">
        <f>T17-U17</f>
        <v>211.05102617742358</v>
      </c>
      <c r="W17" s="227">
        <f t="shared" si="13"/>
        <v>1277.3286023905766</v>
      </c>
      <c r="X17" s="224">
        <f t="shared" si="13"/>
        <v>520.92737242542353</v>
      </c>
      <c r="Y17" s="225">
        <f>W17+X17</f>
        <v>1798.2559748160002</v>
      </c>
      <c r="Z17" s="188">
        <f t="shared" si="10"/>
        <v>0</v>
      </c>
      <c r="AA17" s="154">
        <f t="shared" si="11"/>
        <v>0</v>
      </c>
      <c r="AB17" s="154">
        <f t="shared" si="11"/>
        <v>0</v>
      </c>
      <c r="AC17" s="154"/>
      <c r="AD17" s="154"/>
      <c r="AE17" s="154"/>
      <c r="AF17" s="154"/>
    </row>
    <row r="18" spans="1:32" s="111" customFormat="1" ht="13.2" x14ac:dyDescent="0.3">
      <c r="A18" s="156"/>
      <c r="B18" s="211" t="s">
        <v>262</v>
      </c>
      <c r="C18" s="229">
        <f>C11</f>
        <v>0.65</v>
      </c>
      <c r="D18" s="105" t="s">
        <v>258</v>
      </c>
      <c r="E18" s="107">
        <v>12</v>
      </c>
      <c r="F18" s="104">
        <v>1</v>
      </c>
      <c r="G18" s="224">
        <f>1309/(C18*12)</f>
        <v>167.82051282051282</v>
      </c>
      <c r="H18" s="224">
        <f>C18*G18*E18</f>
        <v>1309</v>
      </c>
      <c r="I18" s="224">
        <f>'[2]Completed Example Fair Share'!$I$26</f>
        <v>1027.0921403703619</v>
      </c>
      <c r="J18" s="225">
        <f>H18-I18</f>
        <v>281.9078596296381</v>
      </c>
      <c r="K18" s="230">
        <f>C18</f>
        <v>0.65</v>
      </c>
      <c r="L18" s="105">
        <f>E18</f>
        <v>12</v>
      </c>
      <c r="M18" s="224">
        <f>G18*$M$3</f>
        <v>229.76138589743587</v>
      </c>
      <c r="N18" s="226">
        <f>K18*M18*L18</f>
        <v>1792.1388099999999</v>
      </c>
      <c r="O18" s="226">
        <f>I18*$O$3</f>
        <v>1335.1170732674334</v>
      </c>
      <c r="P18" s="225">
        <f>N18-O18</f>
        <v>457.02173673256652</v>
      </c>
      <c r="Q18" s="169">
        <f>K18</f>
        <v>0.65</v>
      </c>
      <c r="R18" s="105">
        <f>L18</f>
        <v>12</v>
      </c>
      <c r="S18" s="224">
        <f>M18</f>
        <v>229.76138589743587</v>
      </c>
      <c r="T18" s="226">
        <f>Q18*S18*R18</f>
        <v>1792.1388099999999</v>
      </c>
      <c r="U18" s="226">
        <f>O18+(O18*$U$3)</f>
        <v>1274.0888718483791</v>
      </c>
      <c r="V18" s="225">
        <f>T18-U18</f>
        <v>518.04993815162084</v>
      </c>
      <c r="W18" s="227">
        <f>I18+O18+U18</f>
        <v>3636.2980854861744</v>
      </c>
      <c r="X18" s="224">
        <f>J18+P18+V18</f>
        <v>1256.9795345138255</v>
      </c>
      <c r="Y18" s="225">
        <f>W18+X18</f>
        <v>4893.2776199999998</v>
      </c>
      <c r="Z18" s="188">
        <f t="shared" si="10"/>
        <v>0</v>
      </c>
      <c r="AA18" s="154">
        <f t="shared" si="11"/>
        <v>0</v>
      </c>
      <c r="AB18" s="154">
        <f t="shared" si="11"/>
        <v>0</v>
      </c>
      <c r="AC18" s="154"/>
      <c r="AD18" s="154"/>
      <c r="AE18" s="154"/>
      <c r="AF18" s="154"/>
    </row>
    <row r="19" spans="1:32" s="102" customFormat="1" ht="13.2" x14ac:dyDescent="0.3">
      <c r="A19" s="203"/>
      <c r="B19" s="212" t="s">
        <v>263</v>
      </c>
      <c r="C19" s="105"/>
      <c r="D19" s="105"/>
      <c r="E19" s="120"/>
      <c r="F19" s="105"/>
      <c r="G19" s="121"/>
      <c r="H19" s="114">
        <f>SUM(H14:H18)</f>
        <v>6914.2226591603849</v>
      </c>
      <c r="I19" s="114">
        <f>SUM(I14:I18)</f>
        <v>6139.9658995307473</v>
      </c>
      <c r="J19" s="172">
        <f>SUM(J14:J18)</f>
        <v>774.25675962963805</v>
      </c>
      <c r="K19" s="169"/>
      <c r="L19" s="105"/>
      <c r="M19" s="120"/>
      <c r="N19" s="114">
        <f>SUM(N14:N18)</f>
        <v>8306.037044122404</v>
      </c>
      <c r="O19" s="114">
        <f>SUM(O14:O18)</f>
        <v>7072.7484907158378</v>
      </c>
      <c r="P19" s="114">
        <f>SUM(P14:P18)</f>
        <v>1233.2885534065663</v>
      </c>
      <c r="Q19" s="169"/>
      <c r="R19" s="105"/>
      <c r="S19" s="122"/>
      <c r="T19" s="114">
        <f t="shared" ref="T19:Y19" si="14">SUM(T14:T18)</f>
        <v>8496.9179647283254</v>
      </c>
      <c r="U19" s="114">
        <f t="shared" si="14"/>
        <v>7114.8374154290696</v>
      </c>
      <c r="V19" s="114">
        <f t="shared" si="14"/>
        <v>1382.0805492992549</v>
      </c>
      <c r="W19" s="178">
        <f t="shared" si="14"/>
        <v>20327.551805675655</v>
      </c>
      <c r="X19" s="114">
        <f t="shared" si="14"/>
        <v>3389.6258623354593</v>
      </c>
      <c r="Y19" s="172">
        <f t="shared" si="14"/>
        <v>23717.177668011114</v>
      </c>
      <c r="Z19" s="188">
        <f t="shared" si="10"/>
        <v>0</v>
      </c>
      <c r="AA19" s="154">
        <f t="shared" si="11"/>
        <v>0</v>
      </c>
      <c r="AB19" s="154">
        <f t="shared" si="11"/>
        <v>0</v>
      </c>
      <c r="AC19" s="232"/>
      <c r="AD19" s="233"/>
      <c r="AE19" s="232"/>
      <c r="AF19" s="154"/>
    </row>
    <row r="20" spans="1:32" s="102" customFormat="1" x14ac:dyDescent="0.25">
      <c r="A20" s="156"/>
      <c r="B20" s="213" t="s">
        <v>216</v>
      </c>
      <c r="C20" s="118"/>
      <c r="D20" s="118"/>
      <c r="E20" s="116"/>
      <c r="F20" s="117"/>
      <c r="G20" s="116"/>
      <c r="H20" s="116"/>
      <c r="I20" s="118"/>
      <c r="J20" s="174"/>
      <c r="K20" s="175"/>
      <c r="L20" s="118"/>
      <c r="M20" s="116"/>
      <c r="N20" s="116"/>
      <c r="O20" s="118"/>
      <c r="P20" s="174"/>
      <c r="Q20" s="175"/>
      <c r="R20" s="118"/>
      <c r="S20" s="116"/>
      <c r="T20" s="116"/>
      <c r="U20" s="118"/>
      <c r="V20" s="174"/>
      <c r="W20" s="175"/>
      <c r="X20" s="118"/>
      <c r="Y20" s="193"/>
      <c r="Z20" s="188">
        <f t="shared" si="10"/>
        <v>0</v>
      </c>
      <c r="AA20" s="154">
        <f t="shared" si="11"/>
        <v>0</v>
      </c>
      <c r="AB20" s="154">
        <f t="shared" si="11"/>
        <v>0</v>
      </c>
    </row>
    <row r="21" spans="1:32" s="102" customFormat="1" ht="13.2" x14ac:dyDescent="0.3">
      <c r="A21" s="203"/>
      <c r="B21" s="211" t="s">
        <v>264</v>
      </c>
      <c r="C21" s="123">
        <v>14</v>
      </c>
      <c r="D21" s="124" t="s">
        <v>265</v>
      </c>
      <c r="E21" s="123">
        <v>1</v>
      </c>
      <c r="F21" s="104">
        <v>1</v>
      </c>
      <c r="G21" s="224">
        <f>13000/$G$3</f>
        <v>200</v>
      </c>
      <c r="H21" s="226">
        <f>C21*G21*E21</f>
        <v>2800</v>
      </c>
      <c r="I21" s="224">
        <f>H21</f>
        <v>2800</v>
      </c>
      <c r="J21" s="225">
        <f>H21-I21</f>
        <v>0</v>
      </c>
      <c r="K21" s="169">
        <v>16</v>
      </c>
      <c r="L21" s="105">
        <v>1</v>
      </c>
      <c r="M21" s="224">
        <f>G21*1.05</f>
        <v>210</v>
      </c>
      <c r="N21" s="226">
        <f>K21*M21*L21</f>
        <v>3360</v>
      </c>
      <c r="O21" s="224">
        <f>N21</f>
        <v>3360</v>
      </c>
      <c r="P21" s="225">
        <f>N21-O21</f>
        <v>0</v>
      </c>
      <c r="Q21" s="169">
        <v>16</v>
      </c>
      <c r="R21" s="105">
        <f t="shared" ref="Q21:R25" si="15">L21</f>
        <v>1</v>
      </c>
      <c r="S21" s="109">
        <f>M21*1.05</f>
        <v>220.5</v>
      </c>
      <c r="T21" s="110">
        <f>Q21*S21*R21</f>
        <v>3528</v>
      </c>
      <c r="U21" s="109">
        <f>T21</f>
        <v>3528</v>
      </c>
      <c r="V21" s="170">
        <f>T21-U21</f>
        <v>0</v>
      </c>
      <c r="W21" s="192">
        <f t="shared" ref="W21:X25" si="16">I21+O21+U21</f>
        <v>9688</v>
      </c>
      <c r="X21" s="109">
        <f t="shared" si="16"/>
        <v>0</v>
      </c>
      <c r="Y21" s="170">
        <f>W21+X21</f>
        <v>9688</v>
      </c>
      <c r="Z21" s="188">
        <f t="shared" si="10"/>
        <v>0</v>
      </c>
      <c r="AA21" s="154">
        <f t="shared" si="11"/>
        <v>0</v>
      </c>
      <c r="AB21" s="154">
        <f t="shared" si="11"/>
        <v>0</v>
      </c>
      <c r="AC21" s="154"/>
      <c r="AD21" s="154"/>
      <c r="AE21" s="154"/>
      <c r="AF21" s="154"/>
    </row>
    <row r="22" spans="1:32" s="102" customFormat="1" ht="13.2" x14ac:dyDescent="0.3">
      <c r="A22" s="203"/>
      <c r="B22" s="211" t="s">
        <v>266</v>
      </c>
      <c r="C22" s="123">
        <f>C21*3</f>
        <v>42</v>
      </c>
      <c r="D22" s="124" t="s">
        <v>267</v>
      </c>
      <c r="E22" s="123">
        <v>1</v>
      </c>
      <c r="F22" s="104">
        <v>1</v>
      </c>
      <c r="G22" s="224">
        <f>2700/$G$3</f>
        <v>41.53846153846154</v>
      </c>
      <c r="H22" s="226">
        <f>C22*G22*E22</f>
        <v>1744.6153846153848</v>
      </c>
      <c r="I22" s="224">
        <f>H22</f>
        <v>1744.6153846153848</v>
      </c>
      <c r="J22" s="225">
        <f>H22-I22</f>
        <v>0</v>
      </c>
      <c r="K22" s="169">
        <f>K21*3</f>
        <v>48</v>
      </c>
      <c r="L22" s="105">
        <v>1</v>
      </c>
      <c r="M22" s="224">
        <f>G22*1.05</f>
        <v>43.61538461538462</v>
      </c>
      <c r="N22" s="226">
        <f>K22*M22*L22</f>
        <v>2093.5384615384619</v>
      </c>
      <c r="O22" s="224">
        <f>N22</f>
        <v>2093.5384615384619</v>
      </c>
      <c r="P22" s="225">
        <f>N22-O22</f>
        <v>0</v>
      </c>
      <c r="Q22" s="169">
        <f>Q21*3</f>
        <v>48</v>
      </c>
      <c r="R22" s="105">
        <f t="shared" si="15"/>
        <v>1</v>
      </c>
      <c r="S22" s="109">
        <f>M22*1.05</f>
        <v>45.796153846153857</v>
      </c>
      <c r="T22" s="110">
        <f>Q22*S22*R22</f>
        <v>2198.2153846153851</v>
      </c>
      <c r="U22" s="109">
        <f>T22</f>
        <v>2198.2153846153851</v>
      </c>
      <c r="V22" s="170">
        <f>T22-U22</f>
        <v>0</v>
      </c>
      <c r="W22" s="192">
        <f t="shared" si="16"/>
        <v>6036.3692307692318</v>
      </c>
      <c r="X22" s="109">
        <f t="shared" si="16"/>
        <v>0</v>
      </c>
      <c r="Y22" s="170">
        <f>W22+X22</f>
        <v>6036.3692307692318</v>
      </c>
      <c r="Z22" s="188">
        <f t="shared" si="10"/>
        <v>0</v>
      </c>
      <c r="AA22" s="154">
        <f t="shared" si="11"/>
        <v>0</v>
      </c>
      <c r="AB22" s="154">
        <f t="shared" si="11"/>
        <v>0</v>
      </c>
      <c r="AC22" s="154"/>
      <c r="AD22" s="154"/>
      <c r="AE22" s="154"/>
      <c r="AF22" s="154"/>
    </row>
    <row r="23" spans="1:32" s="102" customFormat="1" ht="13.2" x14ac:dyDescent="0.3">
      <c r="A23" s="203"/>
      <c r="B23" s="211" t="s">
        <v>268</v>
      </c>
      <c r="C23" s="123">
        <f>C21*3</f>
        <v>42</v>
      </c>
      <c r="D23" s="124" t="s">
        <v>269</v>
      </c>
      <c r="E23" s="123">
        <v>1</v>
      </c>
      <c r="F23" s="104">
        <v>1</v>
      </c>
      <c r="G23" s="224">
        <f>1000/$G$3</f>
        <v>15.384615384615385</v>
      </c>
      <c r="H23" s="226">
        <f>C23*G23*E23</f>
        <v>646.15384615384619</v>
      </c>
      <c r="I23" s="224">
        <f>H23</f>
        <v>646.15384615384619</v>
      </c>
      <c r="J23" s="225">
        <f>H23-I23</f>
        <v>0</v>
      </c>
      <c r="K23" s="169">
        <f>K21*3</f>
        <v>48</v>
      </c>
      <c r="L23" s="105">
        <v>1</v>
      </c>
      <c r="M23" s="224">
        <f>G23*1.05</f>
        <v>16.153846153846153</v>
      </c>
      <c r="N23" s="226">
        <f>K23*M23*L23</f>
        <v>775.38461538461536</v>
      </c>
      <c r="O23" s="224">
        <f>N23</f>
        <v>775.38461538461536</v>
      </c>
      <c r="P23" s="225">
        <f>N23-O23</f>
        <v>0</v>
      </c>
      <c r="Q23" s="169">
        <f>Q21*3</f>
        <v>48</v>
      </c>
      <c r="R23" s="105">
        <f t="shared" si="15"/>
        <v>1</v>
      </c>
      <c r="S23" s="109">
        <f>M23*1.05</f>
        <v>16.961538461538463</v>
      </c>
      <c r="T23" s="110">
        <f>Q23*S23*R23</f>
        <v>814.15384615384619</v>
      </c>
      <c r="U23" s="109">
        <f>T23</f>
        <v>814.15384615384619</v>
      </c>
      <c r="V23" s="170">
        <f>T23-U23</f>
        <v>0</v>
      </c>
      <c r="W23" s="192">
        <f t="shared" si="16"/>
        <v>2235.6923076923076</v>
      </c>
      <c r="X23" s="109">
        <f t="shared" si="16"/>
        <v>0</v>
      </c>
      <c r="Y23" s="170">
        <f>W23+X23</f>
        <v>2235.6923076923076</v>
      </c>
      <c r="Z23" s="188">
        <f t="shared" si="10"/>
        <v>0</v>
      </c>
      <c r="AA23" s="154">
        <f t="shared" si="11"/>
        <v>0</v>
      </c>
      <c r="AB23" s="154">
        <f t="shared" si="11"/>
        <v>0</v>
      </c>
      <c r="AC23" s="154"/>
      <c r="AD23" s="154"/>
      <c r="AE23" s="154"/>
      <c r="AF23" s="154"/>
    </row>
    <row r="24" spans="1:32" s="102" customFormat="1" ht="13.2" x14ac:dyDescent="0.3">
      <c r="A24" s="203"/>
      <c r="B24" s="211" t="s">
        <v>270</v>
      </c>
      <c r="C24" s="105">
        <v>1</v>
      </c>
      <c r="D24" s="105" t="s">
        <v>271</v>
      </c>
      <c r="E24" s="105">
        <v>12</v>
      </c>
      <c r="F24" s="108">
        <v>1</v>
      </c>
      <c r="G24" s="224">
        <f>'[1]Completed Example Fair Share'!$D$35</f>
        <v>69.849999999999994</v>
      </c>
      <c r="H24" s="226">
        <f>C24*G24*E24</f>
        <v>838.19999999999993</v>
      </c>
      <c r="I24" s="224">
        <f>'[2]Completed Example Fair Share'!$I$34</f>
        <v>755.92439999999999</v>
      </c>
      <c r="J24" s="225">
        <f>H24-I24</f>
        <v>82.27559999999994</v>
      </c>
      <c r="K24" s="169">
        <v>12</v>
      </c>
      <c r="L24" s="105">
        <v>1</v>
      </c>
      <c r="M24" s="224">
        <f>G24*$M$3</f>
        <v>95.63093649999999</v>
      </c>
      <c r="N24" s="226">
        <f>K24*M24*L24</f>
        <v>1147.571238</v>
      </c>
      <c r="O24" s="226">
        <f>I24*$O$3</f>
        <v>982.62612755999999</v>
      </c>
      <c r="P24" s="225">
        <f>N24-O24</f>
        <v>164.94511044000001</v>
      </c>
      <c r="Q24" s="169">
        <f t="shared" si="15"/>
        <v>12</v>
      </c>
      <c r="R24" s="105">
        <f t="shared" si="15"/>
        <v>1</v>
      </c>
      <c r="S24" s="224">
        <f>M24</f>
        <v>95.63093649999999</v>
      </c>
      <c r="T24" s="226">
        <f>Q24*S24*R24</f>
        <v>1147.571238</v>
      </c>
      <c r="U24" s="226">
        <f>O24+(O24*$U$3)</f>
        <v>937.71028726923237</v>
      </c>
      <c r="V24" s="225">
        <f>T24-U24</f>
        <v>209.86095073076763</v>
      </c>
      <c r="W24" s="227">
        <f t="shared" si="16"/>
        <v>2676.260814829232</v>
      </c>
      <c r="X24" s="224">
        <f t="shared" si="16"/>
        <v>457.08166117076757</v>
      </c>
      <c r="Y24" s="225">
        <f>W24+X24</f>
        <v>3133.3424759999998</v>
      </c>
      <c r="Z24" s="188">
        <f t="shared" si="10"/>
        <v>0</v>
      </c>
      <c r="AA24" s="154">
        <f t="shared" si="11"/>
        <v>0</v>
      </c>
      <c r="AB24" s="154">
        <f t="shared" si="11"/>
        <v>0</v>
      </c>
      <c r="AC24" s="154"/>
      <c r="AD24" s="154"/>
      <c r="AE24" s="154"/>
      <c r="AF24" s="154"/>
    </row>
    <row r="25" spans="1:32" s="111" customFormat="1" ht="13.2" x14ac:dyDescent="0.3">
      <c r="A25" s="156"/>
      <c r="B25" s="211" t="s">
        <v>272</v>
      </c>
      <c r="C25" s="105">
        <v>1</v>
      </c>
      <c r="D25" s="105" t="s">
        <v>271</v>
      </c>
      <c r="E25" s="105">
        <v>12</v>
      </c>
      <c r="F25" s="104">
        <v>1</v>
      </c>
      <c r="G25" s="224">
        <f>18000/$G$3</f>
        <v>276.92307692307691</v>
      </c>
      <c r="H25" s="226">
        <f>C25*G25*E25</f>
        <v>3323.0769230769229</v>
      </c>
      <c r="I25" s="224">
        <v>3323</v>
      </c>
      <c r="J25" s="225">
        <f>H25-I25</f>
        <v>7.692307692286704E-2</v>
      </c>
      <c r="K25" s="169">
        <v>12</v>
      </c>
      <c r="L25" s="105">
        <v>1</v>
      </c>
      <c r="M25" s="224">
        <f>G25*$M$3</f>
        <v>379.13261538461535</v>
      </c>
      <c r="N25" s="226">
        <f>K25*M25*L25</f>
        <v>4549.5913846153844</v>
      </c>
      <c r="O25" s="226">
        <f>I25*$O$3</f>
        <v>4319.5677000000005</v>
      </c>
      <c r="P25" s="225">
        <f>N25-O25</f>
        <v>230.0236846153839</v>
      </c>
      <c r="Q25" s="169">
        <f t="shared" si="15"/>
        <v>12</v>
      </c>
      <c r="R25" s="105">
        <f t="shared" si="15"/>
        <v>1</v>
      </c>
      <c r="S25" s="224">
        <f>M25</f>
        <v>379.13261538461535</v>
      </c>
      <c r="T25" s="226">
        <f>Q25*S25*R25</f>
        <v>4549.5913846153844</v>
      </c>
      <c r="U25" s="226">
        <f>O25+(O25*$U$3)</f>
        <v>4122.1202604330001</v>
      </c>
      <c r="V25" s="225">
        <f>T25-U25</f>
        <v>427.4711241823843</v>
      </c>
      <c r="W25" s="227">
        <f t="shared" si="16"/>
        <v>11764.687960433001</v>
      </c>
      <c r="X25" s="224">
        <f t="shared" si="16"/>
        <v>657.57173187469107</v>
      </c>
      <c r="Y25" s="225">
        <f>W25+X25</f>
        <v>12422.259692307693</v>
      </c>
      <c r="Z25" s="188">
        <f t="shared" si="10"/>
        <v>0</v>
      </c>
      <c r="AA25" s="154">
        <f t="shared" si="11"/>
        <v>0</v>
      </c>
      <c r="AB25" s="154">
        <f t="shared" si="11"/>
        <v>0</v>
      </c>
      <c r="AC25" s="154"/>
      <c r="AD25" s="154"/>
      <c r="AE25" s="154"/>
      <c r="AF25" s="154"/>
    </row>
    <row r="26" spans="1:32" s="111" customFormat="1" ht="13.2" x14ac:dyDescent="0.3">
      <c r="A26" s="156"/>
      <c r="B26" s="212" t="s">
        <v>273</v>
      </c>
      <c r="C26" s="125"/>
      <c r="D26" s="101"/>
      <c r="E26" s="112"/>
      <c r="F26" s="113"/>
      <c r="G26" s="112"/>
      <c r="H26" s="114">
        <f>SUM(H21:H25)</f>
        <v>9352.0461538461532</v>
      </c>
      <c r="I26" s="114">
        <f>SUM(I21:I25)</f>
        <v>9269.6936307692304</v>
      </c>
      <c r="J26" s="172">
        <f>SUM(J21:J25)</f>
        <v>82.352523076922807</v>
      </c>
      <c r="K26" s="176"/>
      <c r="L26" s="101"/>
      <c r="M26" s="112"/>
      <c r="N26" s="114">
        <f>SUM(N21:N25)</f>
        <v>11926.08569953846</v>
      </c>
      <c r="O26" s="114">
        <f>SUM(O21:O25)</f>
        <v>11531.116904483079</v>
      </c>
      <c r="P26" s="172">
        <f>SUM(P21:P25)</f>
        <v>394.96879505538391</v>
      </c>
      <c r="Q26" s="176"/>
      <c r="R26" s="101"/>
      <c r="S26" s="112"/>
      <c r="T26" s="114">
        <f t="shared" ref="T26:Y26" si="17">SUM(T21:T25)</f>
        <v>12237.531853384615</v>
      </c>
      <c r="U26" s="114">
        <f t="shared" si="17"/>
        <v>11600.199778471462</v>
      </c>
      <c r="V26" s="172">
        <f t="shared" si="17"/>
        <v>637.33207491315193</v>
      </c>
      <c r="W26" s="178">
        <f t="shared" si="17"/>
        <v>32401.010313723775</v>
      </c>
      <c r="X26" s="114">
        <f t="shared" si="17"/>
        <v>1114.6533930454586</v>
      </c>
      <c r="Y26" s="172">
        <f t="shared" si="17"/>
        <v>33515.663706769235</v>
      </c>
      <c r="Z26" s="188">
        <f t="shared" si="10"/>
        <v>0</v>
      </c>
      <c r="AA26" s="154">
        <f t="shared" si="11"/>
        <v>0</v>
      </c>
      <c r="AB26" s="154">
        <f t="shared" si="11"/>
        <v>0</v>
      </c>
      <c r="AC26" s="232"/>
      <c r="AD26" s="232"/>
      <c r="AE26" s="232"/>
      <c r="AF26" s="154"/>
    </row>
    <row r="27" spans="1:32" s="102" customFormat="1" x14ac:dyDescent="0.25">
      <c r="A27" s="203"/>
      <c r="B27" s="213" t="s">
        <v>239</v>
      </c>
      <c r="C27" s="118"/>
      <c r="D27" s="118"/>
      <c r="E27" s="116"/>
      <c r="F27" s="117"/>
      <c r="G27" s="116"/>
      <c r="H27" s="126"/>
      <c r="I27" s="127"/>
      <c r="J27" s="177"/>
      <c r="K27" s="175"/>
      <c r="L27" s="118"/>
      <c r="M27" s="116"/>
      <c r="N27" s="126"/>
      <c r="O27" s="127"/>
      <c r="P27" s="177"/>
      <c r="Q27" s="175"/>
      <c r="R27" s="118"/>
      <c r="S27" s="116"/>
      <c r="T27" s="126"/>
      <c r="U27" s="127"/>
      <c r="V27" s="177"/>
      <c r="W27" s="179"/>
      <c r="X27" s="127"/>
      <c r="Y27" s="193"/>
      <c r="Z27" s="188">
        <f t="shared" si="10"/>
        <v>0</v>
      </c>
      <c r="AA27" s="154">
        <f t="shared" si="11"/>
        <v>0</v>
      </c>
      <c r="AB27" s="154">
        <f t="shared" si="11"/>
        <v>0</v>
      </c>
    </row>
    <row r="28" spans="1:32" s="102" customFormat="1" ht="13.2" x14ac:dyDescent="0.3">
      <c r="A28" s="203"/>
      <c r="B28" s="214" t="s">
        <v>274</v>
      </c>
      <c r="C28" s="105">
        <v>1</v>
      </c>
      <c r="D28" s="105" t="s">
        <v>271</v>
      </c>
      <c r="E28" s="105">
        <v>12</v>
      </c>
      <c r="F28" s="104">
        <v>1</v>
      </c>
      <c r="G28" s="109">
        <f>((11000-300+3025)/$G$3)+'[1]Completed Example Fair Share'!$D$44</f>
        <v>223.25384615384615</v>
      </c>
      <c r="H28" s="109">
        <f>C28*G28*E28</f>
        <v>2679.0461538461541</v>
      </c>
      <c r="I28" s="109">
        <f>C28*E28*F28*211.54</f>
        <v>2538.48</v>
      </c>
      <c r="J28" s="170">
        <f>H28-I28</f>
        <v>140.56615384615407</v>
      </c>
      <c r="K28" s="169">
        <f>C28</f>
        <v>1</v>
      </c>
      <c r="L28" s="105">
        <f>E28</f>
        <v>12</v>
      </c>
      <c r="M28" s="109">
        <f>G28*1.05</f>
        <v>234.41653846153847</v>
      </c>
      <c r="N28" s="109">
        <f>K28*M28*L28*F28</f>
        <v>2812.9984615384615</v>
      </c>
      <c r="O28" s="109">
        <f>I28*1.05</f>
        <v>2665.404</v>
      </c>
      <c r="P28" s="170">
        <f>N28-O28</f>
        <v>147.59446153846147</v>
      </c>
      <c r="Q28" s="169">
        <f>K28</f>
        <v>1</v>
      </c>
      <c r="R28" s="105">
        <f>L28</f>
        <v>12</v>
      </c>
      <c r="S28" s="109">
        <f>M28*1.05</f>
        <v>246.13736538461541</v>
      </c>
      <c r="T28" s="109">
        <f>Q28*S28*R28*F28</f>
        <v>2953.6483846153851</v>
      </c>
      <c r="U28" s="109">
        <f>O28*1.05</f>
        <v>2798.6741999999999</v>
      </c>
      <c r="V28" s="170">
        <f>T28-U28</f>
        <v>154.97418461538518</v>
      </c>
      <c r="W28" s="192">
        <f>I28+O28+U28</f>
        <v>8002.5581999999995</v>
      </c>
      <c r="X28" s="109">
        <f>J28+P28+V28</f>
        <v>443.13480000000072</v>
      </c>
      <c r="Y28" s="170">
        <f>W28+X28</f>
        <v>8445.6929999999993</v>
      </c>
      <c r="Z28" s="188">
        <f t="shared" si="10"/>
        <v>0</v>
      </c>
      <c r="AA28" s="154">
        <f t="shared" si="11"/>
        <v>0</v>
      </c>
      <c r="AB28" s="154">
        <f t="shared" si="11"/>
        <v>0</v>
      </c>
      <c r="AC28" s="154"/>
      <c r="AD28" s="154"/>
      <c r="AE28" s="154"/>
      <c r="AF28" s="154"/>
    </row>
    <row r="29" spans="1:32" s="102" customFormat="1" ht="13.2" x14ac:dyDescent="0.3">
      <c r="A29" s="203"/>
      <c r="B29" s="211" t="s">
        <v>275</v>
      </c>
      <c r="C29" s="105">
        <v>1</v>
      </c>
      <c r="D29" s="105" t="s">
        <v>271</v>
      </c>
      <c r="E29" s="105">
        <v>12</v>
      </c>
      <c r="F29" s="104">
        <v>1</v>
      </c>
      <c r="G29" s="109">
        <f>3000/$G$3</f>
        <v>46.153846153846153</v>
      </c>
      <c r="H29" s="109">
        <f>C29*G29*E29</f>
        <v>553.84615384615381</v>
      </c>
      <c r="I29" s="109">
        <f>H29</f>
        <v>553.84615384615381</v>
      </c>
      <c r="J29" s="170">
        <f>H29-I29</f>
        <v>0</v>
      </c>
      <c r="K29" s="169">
        <f>C29</f>
        <v>1</v>
      </c>
      <c r="L29" s="105">
        <f>E29</f>
        <v>12</v>
      </c>
      <c r="M29" s="109">
        <f>G29*1.05</f>
        <v>48.46153846153846</v>
      </c>
      <c r="N29" s="109">
        <f>K29*M29*L29*F29</f>
        <v>581.53846153846155</v>
      </c>
      <c r="O29" s="109">
        <f>N29</f>
        <v>581.53846153846155</v>
      </c>
      <c r="P29" s="170">
        <f>N29-O29</f>
        <v>0</v>
      </c>
      <c r="Q29" s="169">
        <f>K29</f>
        <v>1</v>
      </c>
      <c r="R29" s="105">
        <f>L29</f>
        <v>12</v>
      </c>
      <c r="S29" s="109">
        <f>M29*1.05</f>
        <v>50.884615384615387</v>
      </c>
      <c r="T29" s="109">
        <f>Q29*S29*R29*F29</f>
        <v>610.61538461538464</v>
      </c>
      <c r="U29" s="109">
        <f>T29</f>
        <v>610.61538461538464</v>
      </c>
      <c r="V29" s="170">
        <f>T29-U29</f>
        <v>0</v>
      </c>
      <c r="W29" s="192">
        <f>I29+O29+U29</f>
        <v>1746</v>
      </c>
      <c r="X29" s="109">
        <f>J29+P29+V29</f>
        <v>0</v>
      </c>
      <c r="Y29" s="170">
        <f>W29+X29</f>
        <v>1746</v>
      </c>
      <c r="Z29" s="188">
        <f t="shared" si="10"/>
        <v>0</v>
      </c>
      <c r="AA29" s="154">
        <f t="shared" si="11"/>
        <v>0</v>
      </c>
      <c r="AB29" s="154">
        <f t="shared" si="11"/>
        <v>0</v>
      </c>
      <c r="AC29" s="154"/>
      <c r="AD29" s="154"/>
      <c r="AE29" s="154"/>
      <c r="AF29" s="154"/>
    </row>
    <row r="30" spans="1:32" s="102" customFormat="1" ht="13.2" x14ac:dyDescent="0.3">
      <c r="A30" s="203"/>
      <c r="B30" s="212" t="s">
        <v>276</v>
      </c>
      <c r="C30" s="105"/>
      <c r="D30" s="105"/>
      <c r="E30" s="128"/>
      <c r="F30" s="104"/>
      <c r="G30" s="128"/>
      <c r="H30" s="114">
        <f>SUM(H28:H29)</f>
        <v>3232.8923076923079</v>
      </c>
      <c r="I30" s="114">
        <f>SUM(I28:I29)</f>
        <v>3092.3261538461538</v>
      </c>
      <c r="J30" s="172">
        <f>SUM(J28:J29)</f>
        <v>140.56615384615407</v>
      </c>
      <c r="K30" s="169"/>
      <c r="L30" s="105"/>
      <c r="M30" s="128"/>
      <c r="N30" s="114">
        <f>SUM(N28:N29)</f>
        <v>3394.5369230769229</v>
      </c>
      <c r="O30" s="114">
        <f>SUM(O28:O29)</f>
        <v>3246.9424615384614</v>
      </c>
      <c r="P30" s="172">
        <f>SUM(P28:P29)</f>
        <v>147.59446153846147</v>
      </c>
      <c r="Q30" s="169"/>
      <c r="R30" s="105"/>
      <c r="S30" s="109"/>
      <c r="T30" s="114">
        <f t="shared" ref="T30:Y30" si="18">SUM(T28:T29)</f>
        <v>3564.2637692307699</v>
      </c>
      <c r="U30" s="114">
        <f t="shared" si="18"/>
        <v>3409.2895846153847</v>
      </c>
      <c r="V30" s="172">
        <f t="shared" si="18"/>
        <v>154.97418461538518</v>
      </c>
      <c r="W30" s="178">
        <f t="shared" si="18"/>
        <v>9748.5581999999995</v>
      </c>
      <c r="X30" s="114">
        <f t="shared" si="18"/>
        <v>443.13480000000072</v>
      </c>
      <c r="Y30" s="172">
        <f t="shared" si="18"/>
        <v>10191.692999999999</v>
      </c>
      <c r="Z30" s="188">
        <f t="shared" si="10"/>
        <v>0</v>
      </c>
      <c r="AA30" s="154">
        <f t="shared" si="11"/>
        <v>0</v>
      </c>
      <c r="AB30" s="154">
        <f t="shared" si="11"/>
        <v>0</v>
      </c>
      <c r="AC30" s="232"/>
      <c r="AD30" s="232"/>
      <c r="AE30" s="232"/>
      <c r="AF30" s="154"/>
    </row>
    <row r="31" spans="1:32" s="102" customFormat="1" x14ac:dyDescent="0.25">
      <c r="A31" s="203"/>
      <c r="B31" s="213" t="s">
        <v>240</v>
      </c>
      <c r="C31" s="118"/>
      <c r="D31" s="118"/>
      <c r="E31" s="115"/>
      <c r="F31" s="117"/>
      <c r="G31" s="115"/>
      <c r="H31" s="126"/>
      <c r="I31" s="129"/>
      <c r="J31" s="215"/>
      <c r="K31" s="175"/>
      <c r="L31" s="118"/>
      <c r="M31" s="115"/>
      <c r="N31" s="126"/>
      <c r="O31" s="127"/>
      <c r="P31" s="177"/>
      <c r="Q31" s="175"/>
      <c r="R31" s="118"/>
      <c r="S31" s="115"/>
      <c r="T31" s="126"/>
      <c r="U31" s="127"/>
      <c r="V31" s="177"/>
      <c r="W31" s="179"/>
      <c r="X31" s="127"/>
      <c r="Y31" s="193"/>
      <c r="Z31" s="188">
        <f t="shared" si="10"/>
        <v>0</v>
      </c>
      <c r="AA31" s="154">
        <f t="shared" si="11"/>
        <v>0</v>
      </c>
      <c r="AB31" s="154">
        <f t="shared" si="11"/>
        <v>0</v>
      </c>
    </row>
    <row r="32" spans="1:32" s="102" customFormat="1" ht="13.2" x14ac:dyDescent="0.3">
      <c r="A32" s="203"/>
      <c r="B32" s="211" t="s">
        <v>277</v>
      </c>
      <c r="C32" s="105">
        <v>1</v>
      </c>
      <c r="D32" s="196" t="s">
        <v>278</v>
      </c>
      <c r="E32" s="105">
        <v>1</v>
      </c>
      <c r="F32" s="104">
        <v>1</v>
      </c>
      <c r="G32" s="109" t="e">
        <f>#REF!</f>
        <v>#REF!</v>
      </c>
      <c r="H32" s="109" t="e">
        <f>#REF!</f>
        <v>#REF!</v>
      </c>
      <c r="I32" s="109" t="e">
        <f>#REF!</f>
        <v>#REF!</v>
      </c>
      <c r="J32" s="170" t="e">
        <f>#REF!</f>
        <v>#REF!</v>
      </c>
      <c r="K32" s="169">
        <v>1</v>
      </c>
      <c r="L32" s="105">
        <v>1</v>
      </c>
      <c r="M32" s="109" t="e">
        <f>#REF!</f>
        <v>#REF!</v>
      </c>
      <c r="N32" s="109" t="e">
        <f>#REF!</f>
        <v>#REF!</v>
      </c>
      <c r="O32" s="109" t="e">
        <f>#REF!</f>
        <v>#REF!</v>
      </c>
      <c r="P32" s="170" t="e">
        <f>#REF!</f>
        <v>#REF!</v>
      </c>
      <c r="Q32" s="169">
        <v>1</v>
      </c>
      <c r="R32" s="105">
        <f>L32</f>
        <v>1</v>
      </c>
      <c r="S32" s="109" t="e">
        <f>#REF!</f>
        <v>#REF!</v>
      </c>
      <c r="T32" s="109" t="e">
        <f>Q32*S32*R32*F32</f>
        <v>#REF!</v>
      </c>
      <c r="U32" s="109" t="e">
        <f>#REF!</f>
        <v>#REF!</v>
      </c>
      <c r="V32" s="170" t="e">
        <f>#REF!</f>
        <v>#REF!</v>
      </c>
      <c r="W32" s="192" t="e">
        <f>I32+O32+U32</f>
        <v>#REF!</v>
      </c>
      <c r="X32" s="109" t="e">
        <f>J32+P32+V32</f>
        <v>#REF!</v>
      </c>
      <c r="Y32" s="170" t="e">
        <f>W32+X32</f>
        <v>#REF!</v>
      </c>
      <c r="Z32" s="188" t="e">
        <f t="shared" si="10"/>
        <v>#REF!</v>
      </c>
      <c r="AA32" s="154" t="e">
        <f t="shared" si="11"/>
        <v>#REF!</v>
      </c>
      <c r="AB32" s="154" t="e">
        <f t="shared" si="11"/>
        <v>#REF!</v>
      </c>
      <c r="AC32" s="154"/>
      <c r="AD32" s="154"/>
      <c r="AE32" s="154"/>
      <c r="AF32" s="154"/>
    </row>
    <row r="33" spans="1:32" s="102" customFormat="1" ht="24.6" x14ac:dyDescent="0.3">
      <c r="A33" s="203"/>
      <c r="B33" s="211" t="s">
        <v>279</v>
      </c>
      <c r="C33" s="105">
        <v>10</v>
      </c>
      <c r="D33" s="196" t="s">
        <v>278</v>
      </c>
      <c r="E33" s="105">
        <v>12</v>
      </c>
      <c r="F33" s="104">
        <v>1</v>
      </c>
      <c r="G33" s="109">
        <f>3000/$G$3</f>
        <v>46.153846153846153</v>
      </c>
      <c r="H33" s="110">
        <f>C33*G33*E33</f>
        <v>5538.461538461539</v>
      </c>
      <c r="I33" s="109">
        <v>0</v>
      </c>
      <c r="J33" s="170">
        <f>H33-I33</f>
        <v>5538.461538461539</v>
      </c>
      <c r="K33" s="169">
        <f>C33</f>
        <v>10</v>
      </c>
      <c r="L33" s="105">
        <f>E33</f>
        <v>12</v>
      </c>
      <c r="M33" s="109">
        <f>G33*1.05</f>
        <v>48.46153846153846</v>
      </c>
      <c r="N33" s="110">
        <f>6*E33*F33*G33</f>
        <v>3323.0769230769229</v>
      </c>
      <c r="O33" s="109">
        <v>0</v>
      </c>
      <c r="P33" s="170">
        <f>N33-O33</f>
        <v>3323.0769230769229</v>
      </c>
      <c r="Q33" s="169">
        <f>K33</f>
        <v>10</v>
      </c>
      <c r="R33" s="105">
        <f>L33</f>
        <v>12</v>
      </c>
      <c r="S33" s="109">
        <f>M33*1.05</f>
        <v>50.884615384615387</v>
      </c>
      <c r="T33" s="110">
        <f>4*E33*F33*G33</f>
        <v>2215.3846153846152</v>
      </c>
      <c r="U33" s="109">
        <v>0</v>
      </c>
      <c r="V33" s="170">
        <f>T33-U33</f>
        <v>2215.3846153846152</v>
      </c>
      <c r="W33" s="192">
        <f>I33+O33+U33</f>
        <v>0</v>
      </c>
      <c r="X33" s="109">
        <f>J33+P33+V33</f>
        <v>11076.923076923076</v>
      </c>
      <c r="Y33" s="170">
        <f>W33+X33</f>
        <v>11076.923076923076</v>
      </c>
      <c r="Z33" s="188">
        <f t="shared" si="10"/>
        <v>0</v>
      </c>
      <c r="AA33" s="154">
        <f t="shared" si="11"/>
        <v>0</v>
      </c>
      <c r="AB33" s="154">
        <f t="shared" si="11"/>
        <v>0</v>
      </c>
      <c r="AC33" s="154"/>
      <c r="AD33" s="154"/>
      <c r="AE33" s="154"/>
      <c r="AF33" s="154"/>
    </row>
    <row r="34" spans="1:32" s="111" customFormat="1" ht="13.2" x14ac:dyDescent="0.3">
      <c r="A34" s="156"/>
      <c r="B34" s="212" t="s">
        <v>280</v>
      </c>
      <c r="C34" s="101"/>
      <c r="D34" s="101"/>
      <c r="E34" s="132"/>
      <c r="F34" s="113"/>
      <c r="G34" s="132"/>
      <c r="H34" s="114" t="e">
        <f>SUM(H32:H33)</f>
        <v>#REF!</v>
      </c>
      <c r="I34" s="114" t="e">
        <f t="shared" ref="I34:Y34" si="19">SUM(I32:I33)</f>
        <v>#REF!</v>
      </c>
      <c r="J34" s="172" t="e">
        <f t="shared" si="19"/>
        <v>#REF!</v>
      </c>
      <c r="K34" s="178"/>
      <c r="L34" s="114"/>
      <c r="M34" s="114" t="e">
        <f t="shared" si="19"/>
        <v>#REF!</v>
      </c>
      <c r="N34" s="114" t="e">
        <f t="shared" si="19"/>
        <v>#REF!</v>
      </c>
      <c r="O34" s="114" t="e">
        <f t="shared" si="19"/>
        <v>#REF!</v>
      </c>
      <c r="P34" s="172" t="e">
        <f t="shared" si="19"/>
        <v>#REF!</v>
      </c>
      <c r="Q34" s="178"/>
      <c r="R34" s="114"/>
      <c r="S34" s="114" t="e">
        <f t="shared" si="19"/>
        <v>#REF!</v>
      </c>
      <c r="T34" s="114" t="e">
        <f t="shared" si="19"/>
        <v>#REF!</v>
      </c>
      <c r="U34" s="114" t="e">
        <f t="shared" si="19"/>
        <v>#REF!</v>
      </c>
      <c r="V34" s="172" t="e">
        <f t="shared" si="19"/>
        <v>#REF!</v>
      </c>
      <c r="W34" s="178" t="e">
        <f t="shared" si="19"/>
        <v>#REF!</v>
      </c>
      <c r="X34" s="114" t="e">
        <f t="shared" si="19"/>
        <v>#REF!</v>
      </c>
      <c r="Y34" s="172" t="e">
        <f t="shared" si="19"/>
        <v>#REF!</v>
      </c>
      <c r="Z34" s="188" t="e">
        <f t="shared" si="10"/>
        <v>#REF!</v>
      </c>
      <c r="AA34" s="154" t="e">
        <f t="shared" si="11"/>
        <v>#REF!</v>
      </c>
      <c r="AB34" s="154" t="e">
        <f t="shared" si="11"/>
        <v>#REF!</v>
      </c>
      <c r="AC34" s="232"/>
      <c r="AD34" s="232"/>
      <c r="AE34" s="232"/>
      <c r="AF34" s="154"/>
    </row>
    <row r="35" spans="1:32" s="102" customFormat="1" x14ac:dyDescent="0.25">
      <c r="A35" s="203"/>
      <c r="B35" s="213" t="s">
        <v>221</v>
      </c>
      <c r="C35" s="127"/>
      <c r="D35" s="127"/>
      <c r="E35" s="119"/>
      <c r="F35" s="133"/>
      <c r="G35" s="119"/>
      <c r="H35" s="134"/>
      <c r="I35" s="127"/>
      <c r="J35" s="177"/>
      <c r="K35" s="179"/>
      <c r="L35" s="127"/>
      <c r="M35" s="119"/>
      <c r="N35" s="134"/>
      <c r="O35" s="127"/>
      <c r="P35" s="177"/>
      <c r="Q35" s="179"/>
      <c r="R35" s="127"/>
      <c r="S35" s="119"/>
      <c r="T35" s="134"/>
      <c r="U35" s="127"/>
      <c r="V35" s="177"/>
      <c r="W35" s="179"/>
      <c r="X35" s="127"/>
      <c r="Y35" s="193"/>
      <c r="Z35" s="188">
        <f t="shared" si="10"/>
        <v>0</v>
      </c>
      <c r="AA35" s="154">
        <f t="shared" si="11"/>
        <v>0</v>
      </c>
      <c r="AB35" s="154">
        <f t="shared" si="11"/>
        <v>0</v>
      </c>
    </row>
    <row r="36" spans="1:32" s="102" customFormat="1" ht="13.2" x14ac:dyDescent="0.3">
      <c r="A36" s="203"/>
      <c r="B36" s="211" t="s">
        <v>281</v>
      </c>
      <c r="C36" s="105">
        <v>1</v>
      </c>
      <c r="D36" s="124" t="s">
        <v>282</v>
      </c>
      <c r="E36" s="105">
        <v>1</v>
      </c>
      <c r="F36" s="104">
        <v>1</v>
      </c>
      <c r="G36" s="109">
        <f>60000/$G$3</f>
        <v>923.07692307692309</v>
      </c>
      <c r="H36" s="109">
        <f t="shared" ref="H36:H43" si="20">C36*G36*E36*F36</f>
        <v>923.07692307692309</v>
      </c>
      <c r="I36" s="109">
        <f>H36</f>
        <v>923.07692307692309</v>
      </c>
      <c r="J36" s="170">
        <f t="shared" ref="J36:J41" si="21">H36-I36</f>
        <v>0</v>
      </c>
      <c r="K36" s="169">
        <f>C36</f>
        <v>1</v>
      </c>
      <c r="L36" s="105">
        <v>1</v>
      </c>
      <c r="M36" s="109">
        <v>922.5</v>
      </c>
      <c r="N36" s="109">
        <f>K36*M36*L36*F36</f>
        <v>922.5</v>
      </c>
      <c r="O36" s="109">
        <f>N36</f>
        <v>922.5</v>
      </c>
      <c r="P36" s="170">
        <f t="shared" ref="P36:P43" si="22">N36-O36</f>
        <v>0</v>
      </c>
      <c r="Q36" s="169">
        <f>K36</f>
        <v>1</v>
      </c>
      <c r="R36" s="105">
        <f>L36</f>
        <v>1</v>
      </c>
      <c r="S36" s="224">
        <v>11385</v>
      </c>
      <c r="T36" s="109">
        <f>Q36*S36*R36*F36</f>
        <v>11385</v>
      </c>
      <c r="U36" s="109">
        <f>T36</f>
        <v>11385</v>
      </c>
      <c r="V36" s="170">
        <f>T36-U36</f>
        <v>0</v>
      </c>
      <c r="W36" s="192">
        <f t="shared" ref="W36:X43" si="23">I36+O36+U36</f>
        <v>13230.576923076924</v>
      </c>
      <c r="X36" s="109">
        <f t="shared" si="23"/>
        <v>0</v>
      </c>
      <c r="Y36" s="170">
        <f t="shared" ref="Y36:Y43" si="24">W36+X36</f>
        <v>13230.576923076924</v>
      </c>
      <c r="Z36" s="188">
        <f t="shared" si="10"/>
        <v>0</v>
      </c>
      <c r="AA36" s="154">
        <f t="shared" si="11"/>
        <v>0</v>
      </c>
      <c r="AB36" s="154">
        <f t="shared" si="11"/>
        <v>0</v>
      </c>
      <c r="AC36" s="154"/>
      <c r="AD36" s="154"/>
      <c r="AE36" s="154"/>
      <c r="AF36" s="154"/>
    </row>
    <row r="37" spans="1:32" s="102" customFormat="1" ht="13.2" x14ac:dyDescent="0.3">
      <c r="A37" s="203"/>
      <c r="B37" s="211" t="s">
        <v>283</v>
      </c>
      <c r="C37" s="105">
        <v>1</v>
      </c>
      <c r="D37" s="130" t="s">
        <v>278</v>
      </c>
      <c r="E37" s="105">
        <v>1</v>
      </c>
      <c r="F37" s="104">
        <v>1</v>
      </c>
      <c r="G37" s="109">
        <f>40000/$G$3</f>
        <v>615.38461538461536</v>
      </c>
      <c r="H37" s="109">
        <f t="shared" si="20"/>
        <v>615.38461538461536</v>
      </c>
      <c r="I37" s="109">
        <f>H37</f>
        <v>615.38461538461536</v>
      </c>
      <c r="J37" s="170">
        <f t="shared" si="21"/>
        <v>0</v>
      </c>
      <c r="K37" s="169"/>
      <c r="L37" s="105"/>
      <c r="M37" s="109">
        <v>0</v>
      </c>
      <c r="N37" s="109">
        <v>0</v>
      </c>
      <c r="O37" s="109">
        <f>N37</f>
        <v>0</v>
      </c>
      <c r="P37" s="170">
        <f t="shared" si="22"/>
        <v>0</v>
      </c>
      <c r="Q37" s="169"/>
      <c r="R37" s="105"/>
      <c r="S37" s="109">
        <v>0</v>
      </c>
      <c r="T37" s="109">
        <v>0</v>
      </c>
      <c r="U37" s="109">
        <f>T37</f>
        <v>0</v>
      </c>
      <c r="V37" s="170">
        <v>0</v>
      </c>
      <c r="W37" s="192">
        <f t="shared" si="23"/>
        <v>615.38461538461536</v>
      </c>
      <c r="X37" s="109">
        <f t="shared" si="23"/>
        <v>0</v>
      </c>
      <c r="Y37" s="170">
        <f t="shared" si="24"/>
        <v>615.38461538461536</v>
      </c>
      <c r="Z37" s="188">
        <f t="shared" si="10"/>
        <v>0</v>
      </c>
      <c r="AA37" s="154">
        <f t="shared" si="11"/>
        <v>0</v>
      </c>
      <c r="AB37" s="154">
        <f t="shared" si="11"/>
        <v>0</v>
      </c>
      <c r="AC37" s="154"/>
      <c r="AD37" s="154"/>
      <c r="AE37" s="154"/>
      <c r="AF37" s="154"/>
    </row>
    <row r="38" spans="1:32" s="102" customFormat="1" ht="13.2" x14ac:dyDescent="0.3">
      <c r="A38" s="203"/>
      <c r="B38" s="211" t="s">
        <v>284</v>
      </c>
      <c r="C38" s="105">
        <v>1</v>
      </c>
      <c r="D38" s="131" t="s">
        <v>285</v>
      </c>
      <c r="E38" s="105">
        <v>1</v>
      </c>
      <c r="F38" s="104">
        <v>1</v>
      </c>
      <c r="G38" s="109">
        <f>30000/$G$3</f>
        <v>461.53846153846155</v>
      </c>
      <c r="H38" s="109">
        <f t="shared" si="20"/>
        <v>461.53846153846155</v>
      </c>
      <c r="I38" s="109">
        <f>H38</f>
        <v>461.53846153846155</v>
      </c>
      <c r="J38" s="170">
        <f t="shared" si="21"/>
        <v>0</v>
      </c>
      <c r="K38" s="169"/>
      <c r="L38" s="105"/>
      <c r="M38" s="109">
        <v>0</v>
      </c>
      <c r="N38" s="109">
        <v>0</v>
      </c>
      <c r="O38" s="109">
        <f>N38</f>
        <v>0</v>
      </c>
      <c r="P38" s="170">
        <f t="shared" si="22"/>
        <v>0</v>
      </c>
      <c r="Q38" s="169"/>
      <c r="R38" s="105"/>
      <c r="S38" s="109">
        <v>0</v>
      </c>
      <c r="T38" s="109">
        <v>0</v>
      </c>
      <c r="U38" s="109">
        <f>T38</f>
        <v>0</v>
      </c>
      <c r="V38" s="170">
        <v>0</v>
      </c>
      <c r="W38" s="192">
        <f t="shared" si="23"/>
        <v>461.53846153846155</v>
      </c>
      <c r="X38" s="109">
        <f t="shared" si="23"/>
        <v>0</v>
      </c>
      <c r="Y38" s="170">
        <f t="shared" si="24"/>
        <v>461.53846153846155</v>
      </c>
      <c r="Z38" s="188">
        <f t="shared" si="10"/>
        <v>0</v>
      </c>
      <c r="AA38" s="154">
        <f t="shared" si="11"/>
        <v>0</v>
      </c>
      <c r="AB38" s="154">
        <f t="shared" si="11"/>
        <v>0</v>
      </c>
      <c r="AC38" s="154"/>
      <c r="AD38" s="154"/>
      <c r="AE38" s="154"/>
      <c r="AF38" s="154"/>
    </row>
    <row r="39" spans="1:32" s="102" customFormat="1" ht="13.2" x14ac:dyDescent="0.3">
      <c r="A39" s="203"/>
      <c r="B39" s="211" t="s">
        <v>286</v>
      </c>
      <c r="C39" s="105">
        <v>1</v>
      </c>
      <c r="D39" s="105" t="s">
        <v>271</v>
      </c>
      <c r="E39" s="105">
        <v>12</v>
      </c>
      <c r="F39" s="104">
        <v>1</v>
      </c>
      <c r="G39" s="109">
        <f>15750/$G$3</f>
        <v>242.30769230769232</v>
      </c>
      <c r="H39" s="109">
        <f t="shared" si="20"/>
        <v>2907.6923076923076</v>
      </c>
      <c r="I39" s="109">
        <f>H39</f>
        <v>2907.6923076923076</v>
      </c>
      <c r="J39" s="170">
        <f t="shared" si="21"/>
        <v>0</v>
      </c>
      <c r="K39" s="169">
        <f>C39</f>
        <v>1</v>
      </c>
      <c r="L39" s="105">
        <f>E39</f>
        <v>12</v>
      </c>
      <c r="M39" s="109">
        <f>G39*1.05</f>
        <v>254.42307692307693</v>
      </c>
      <c r="N39" s="109">
        <f>K39*M39*L39*F39</f>
        <v>3053.0769230769233</v>
      </c>
      <c r="O39" s="109">
        <f>N39</f>
        <v>3053.0769230769233</v>
      </c>
      <c r="P39" s="170">
        <f t="shared" si="22"/>
        <v>0</v>
      </c>
      <c r="Q39" s="169">
        <f t="shared" ref="Q39:R43" si="25">K39</f>
        <v>1</v>
      </c>
      <c r="R39" s="105">
        <f t="shared" si="25"/>
        <v>12</v>
      </c>
      <c r="S39" s="109">
        <f>M39*1.05</f>
        <v>267.14423076923077</v>
      </c>
      <c r="T39" s="109">
        <f>Q39*S39*R39*F39</f>
        <v>3205.7307692307695</v>
      </c>
      <c r="U39" s="109">
        <f>T39</f>
        <v>3205.7307692307695</v>
      </c>
      <c r="V39" s="170">
        <f>T39-U39</f>
        <v>0</v>
      </c>
      <c r="W39" s="192">
        <f t="shared" si="23"/>
        <v>9166.5</v>
      </c>
      <c r="X39" s="109">
        <f t="shared" si="23"/>
        <v>0</v>
      </c>
      <c r="Y39" s="170">
        <f t="shared" si="24"/>
        <v>9166.5</v>
      </c>
      <c r="Z39" s="188">
        <f t="shared" si="10"/>
        <v>0</v>
      </c>
      <c r="AA39" s="154">
        <f t="shared" si="11"/>
        <v>0</v>
      </c>
      <c r="AB39" s="154">
        <f t="shared" si="11"/>
        <v>0</v>
      </c>
      <c r="AC39" s="154"/>
      <c r="AD39" s="154"/>
      <c r="AE39" s="154"/>
      <c r="AF39" s="154"/>
    </row>
    <row r="40" spans="1:32" s="102" customFormat="1" ht="13.2" x14ac:dyDescent="0.3">
      <c r="A40" s="203"/>
      <c r="B40" s="216" t="s">
        <v>287</v>
      </c>
      <c r="C40" s="105">
        <v>1</v>
      </c>
      <c r="D40" s="105" t="s">
        <v>271</v>
      </c>
      <c r="E40" s="105">
        <v>12</v>
      </c>
      <c r="F40" s="104">
        <v>1</v>
      </c>
      <c r="G40" s="109">
        <f>70026.5/$G$3</f>
        <v>1077.3307692307692</v>
      </c>
      <c r="H40" s="109">
        <f t="shared" si="20"/>
        <v>12927.969230769231</v>
      </c>
      <c r="I40" s="109">
        <f>H40</f>
        <v>12927.969230769231</v>
      </c>
      <c r="J40" s="170">
        <f t="shared" si="21"/>
        <v>0</v>
      </c>
      <c r="K40" s="169">
        <f>C40</f>
        <v>1</v>
      </c>
      <c r="L40" s="105">
        <f>E40</f>
        <v>12</v>
      </c>
      <c r="M40" s="109">
        <f>G40*1.05</f>
        <v>1131.1973076923077</v>
      </c>
      <c r="N40" s="109">
        <f>K40*M40*L40*F40</f>
        <v>13574.367692307693</v>
      </c>
      <c r="O40" s="109">
        <f>N40</f>
        <v>13574.367692307693</v>
      </c>
      <c r="P40" s="170">
        <f t="shared" si="22"/>
        <v>0</v>
      </c>
      <c r="Q40" s="169">
        <f t="shared" si="25"/>
        <v>1</v>
      </c>
      <c r="R40" s="105">
        <f t="shared" si="25"/>
        <v>12</v>
      </c>
      <c r="S40" s="109">
        <f>M40*1.05</f>
        <v>1187.7571730769232</v>
      </c>
      <c r="T40" s="109">
        <f>Q40*S40*R40*F40</f>
        <v>14253.086076923079</v>
      </c>
      <c r="U40" s="109">
        <f>T40</f>
        <v>14253.086076923079</v>
      </c>
      <c r="V40" s="170">
        <f>T40-U40</f>
        <v>0</v>
      </c>
      <c r="W40" s="192">
        <f t="shared" si="23"/>
        <v>40755.423000000003</v>
      </c>
      <c r="X40" s="109">
        <f t="shared" si="23"/>
        <v>0</v>
      </c>
      <c r="Y40" s="170">
        <f t="shared" si="24"/>
        <v>40755.423000000003</v>
      </c>
      <c r="Z40" s="188">
        <f t="shared" si="10"/>
        <v>0</v>
      </c>
      <c r="AA40" s="154">
        <f t="shared" si="11"/>
        <v>0</v>
      </c>
      <c r="AB40" s="154">
        <f t="shared" si="11"/>
        <v>0</v>
      </c>
      <c r="AC40" s="154"/>
      <c r="AD40" s="154"/>
      <c r="AE40" s="154"/>
      <c r="AF40" s="154"/>
    </row>
    <row r="41" spans="1:32" s="102" customFormat="1" ht="13.2" x14ac:dyDescent="0.3">
      <c r="A41" s="203"/>
      <c r="B41" s="211" t="s">
        <v>288</v>
      </c>
      <c r="C41" s="105">
        <v>1</v>
      </c>
      <c r="D41" s="105" t="s">
        <v>271</v>
      </c>
      <c r="E41" s="105">
        <v>12</v>
      </c>
      <c r="F41" s="108">
        <v>1</v>
      </c>
      <c r="G41" s="224">
        <f>'[1]Completed Example Fair Share'!$D$50</f>
        <v>90.25</v>
      </c>
      <c r="H41" s="224">
        <f t="shared" si="20"/>
        <v>1083</v>
      </c>
      <c r="I41" s="224">
        <f>'[2]Completed Example Fair Share'!$I$50</f>
        <v>851.28</v>
      </c>
      <c r="J41" s="225">
        <f t="shared" si="21"/>
        <v>231.72000000000003</v>
      </c>
      <c r="K41" s="169">
        <f>C41</f>
        <v>1</v>
      </c>
      <c r="L41" s="105">
        <f>E41</f>
        <v>12</v>
      </c>
      <c r="M41" s="224">
        <f>G41*$M$3</f>
        <v>123.5603725</v>
      </c>
      <c r="N41" s="224">
        <f>K41*M41*L41*F41</f>
        <v>1482.7244700000001</v>
      </c>
      <c r="O41" s="226">
        <f>I41*$O$3</f>
        <v>1106.578872</v>
      </c>
      <c r="P41" s="225">
        <f t="shared" si="22"/>
        <v>376.14559800000006</v>
      </c>
      <c r="Q41" s="169">
        <f t="shared" si="25"/>
        <v>1</v>
      </c>
      <c r="R41" s="105">
        <f t="shared" si="25"/>
        <v>12</v>
      </c>
      <c r="S41" s="224">
        <f>M41</f>
        <v>123.5603725</v>
      </c>
      <c r="T41" s="224">
        <f>Q41*S41*R41*F41</f>
        <v>1482.7244700000001</v>
      </c>
      <c r="U41" s="226">
        <f>O41+(O41*$U$3)</f>
        <v>1055.9971517608801</v>
      </c>
      <c r="V41" s="225">
        <f>T41-U41</f>
        <v>426.72731823912</v>
      </c>
      <c r="W41" s="227">
        <f t="shared" si="23"/>
        <v>3013.8560237608799</v>
      </c>
      <c r="X41" s="224">
        <f t="shared" si="23"/>
        <v>1034.5929162391201</v>
      </c>
      <c r="Y41" s="225">
        <f t="shared" si="24"/>
        <v>4048.4489400000002</v>
      </c>
      <c r="Z41" s="188">
        <f t="shared" si="10"/>
        <v>0</v>
      </c>
      <c r="AA41" s="154">
        <f t="shared" si="11"/>
        <v>0</v>
      </c>
      <c r="AB41" s="154">
        <f t="shared" si="11"/>
        <v>0</v>
      </c>
      <c r="AC41" s="154"/>
      <c r="AD41" s="154"/>
      <c r="AE41" s="154"/>
      <c r="AF41" s="154"/>
    </row>
    <row r="42" spans="1:32" s="102" customFormat="1" ht="24.6" x14ac:dyDescent="0.3">
      <c r="A42" s="203"/>
      <c r="B42" s="211" t="s">
        <v>289</v>
      </c>
      <c r="C42" s="105">
        <v>1</v>
      </c>
      <c r="D42" s="105" t="s">
        <v>271</v>
      </c>
      <c r="E42" s="105">
        <v>12</v>
      </c>
      <c r="F42" s="108">
        <v>1</v>
      </c>
      <c r="G42" s="224">
        <f>'[1]Completed Example Fair Share'!$D$57+'[1]Completed Example Fair Share'!$D$58</f>
        <v>67.559999999999988</v>
      </c>
      <c r="H42" s="224">
        <f>C42*G42*E42*F42</f>
        <v>810.7199999999998</v>
      </c>
      <c r="I42" s="224">
        <f>'[2]Completed Example Fair Share'!$I$57+'[2]Completed Example Fair Share'!$I$58</f>
        <v>805.31999999999994</v>
      </c>
      <c r="J42" s="225">
        <f>H42-I42</f>
        <v>5.3999999999998636</v>
      </c>
      <c r="K42" s="169">
        <f>C42</f>
        <v>1</v>
      </c>
      <c r="L42" s="105">
        <f>E42</f>
        <v>12</v>
      </c>
      <c r="M42" s="224">
        <f>G42*$M$3</f>
        <v>92.495720399999982</v>
      </c>
      <c r="N42" s="224">
        <f>K42*M42*L42*F42</f>
        <v>1109.9486447999998</v>
      </c>
      <c r="O42" s="226">
        <f>I42*$O$3</f>
        <v>1046.835468</v>
      </c>
      <c r="P42" s="225">
        <f t="shared" si="22"/>
        <v>63.113176799999792</v>
      </c>
      <c r="Q42" s="169">
        <f>K42</f>
        <v>1</v>
      </c>
      <c r="R42" s="105">
        <f>L42</f>
        <v>12</v>
      </c>
      <c r="S42" s="224">
        <f>M42</f>
        <v>92.495720399999982</v>
      </c>
      <c r="T42" s="224">
        <f>Q42*S42*R42*F42</f>
        <v>1109.9486447999998</v>
      </c>
      <c r="U42" s="226">
        <f>O42+(O42*$U$3)</f>
        <v>998.98461875772</v>
      </c>
      <c r="V42" s="225">
        <f>T42-U42</f>
        <v>110.96402604227978</v>
      </c>
      <c r="W42" s="227">
        <f>I42+O42+U42</f>
        <v>2851.1400867577199</v>
      </c>
      <c r="X42" s="224">
        <f>J42+P42+V42</f>
        <v>179.47720284227944</v>
      </c>
      <c r="Y42" s="225">
        <f>W42+X42</f>
        <v>3030.6172895999994</v>
      </c>
      <c r="Z42" s="188">
        <f t="shared" si="10"/>
        <v>0</v>
      </c>
      <c r="AA42" s="154">
        <f t="shared" si="11"/>
        <v>0</v>
      </c>
      <c r="AB42" s="154">
        <f t="shared" si="11"/>
        <v>0</v>
      </c>
      <c r="AC42" s="154"/>
      <c r="AD42" s="154"/>
      <c r="AE42" s="154"/>
      <c r="AF42" s="154"/>
    </row>
    <row r="43" spans="1:32" s="102" customFormat="1" ht="28.5" customHeight="1" x14ac:dyDescent="0.3">
      <c r="A43" s="203"/>
      <c r="B43" s="211" t="s">
        <v>290</v>
      </c>
      <c r="C43" s="105">
        <v>4</v>
      </c>
      <c r="D43" s="105" t="s">
        <v>291</v>
      </c>
      <c r="E43" s="105">
        <v>12</v>
      </c>
      <c r="F43" s="108">
        <v>1</v>
      </c>
      <c r="G43" s="224">
        <f>'[3]Completed Example Fair Share'!$D$59</f>
        <v>86.29</v>
      </c>
      <c r="H43" s="224">
        <f t="shared" si="20"/>
        <v>4141.92</v>
      </c>
      <c r="I43" s="224">
        <f>H43</f>
        <v>4141.92</v>
      </c>
      <c r="J43" s="225">
        <f>H43-I43</f>
        <v>0</v>
      </c>
      <c r="K43" s="169">
        <f>C43</f>
        <v>4</v>
      </c>
      <c r="L43" s="105">
        <f>E43</f>
        <v>12</v>
      </c>
      <c r="M43" s="224">
        <f>G43*$M$3</f>
        <v>118.1387761</v>
      </c>
      <c r="N43" s="224">
        <f>K43*M43*L43*F43</f>
        <v>5670.6612528000005</v>
      </c>
      <c r="O43" s="226">
        <f>I43*$O$3</f>
        <v>5384.0818079999999</v>
      </c>
      <c r="P43" s="225">
        <f t="shared" si="22"/>
        <v>286.5794448000006</v>
      </c>
      <c r="Q43" s="169">
        <f t="shared" si="25"/>
        <v>4</v>
      </c>
      <c r="R43" s="105">
        <f t="shared" si="25"/>
        <v>12</v>
      </c>
      <c r="S43" s="224">
        <f>M43</f>
        <v>118.1387761</v>
      </c>
      <c r="T43" s="224">
        <f>Q43*S43*R43*F43</f>
        <v>5670.6612528000005</v>
      </c>
      <c r="U43" s="226">
        <f>O43+(O43*$U$3)</f>
        <v>5137.9754285563195</v>
      </c>
      <c r="V43" s="225">
        <f>T43-U43</f>
        <v>532.68582424368105</v>
      </c>
      <c r="W43" s="227">
        <f t="shared" si="23"/>
        <v>14663.97723655632</v>
      </c>
      <c r="X43" s="224">
        <f t="shared" si="23"/>
        <v>819.26526904368166</v>
      </c>
      <c r="Y43" s="225">
        <f t="shared" si="24"/>
        <v>15483.242505600003</v>
      </c>
      <c r="Z43" s="188">
        <f t="shared" si="10"/>
        <v>0</v>
      </c>
      <c r="AA43" s="154">
        <f t="shared" si="11"/>
        <v>0</v>
      </c>
      <c r="AB43" s="154">
        <f t="shared" si="11"/>
        <v>0</v>
      </c>
      <c r="AC43" s="154"/>
      <c r="AD43" s="154"/>
      <c r="AE43" s="154"/>
      <c r="AF43" s="154"/>
    </row>
    <row r="44" spans="1:32" s="111" customFormat="1" ht="13.2" x14ac:dyDescent="0.3">
      <c r="A44" s="156"/>
      <c r="B44" s="212" t="s">
        <v>292</v>
      </c>
      <c r="C44" s="101"/>
      <c r="D44" s="101"/>
      <c r="E44" s="132"/>
      <c r="F44" s="113"/>
      <c r="G44" s="132"/>
      <c r="H44" s="114">
        <f t="shared" ref="H44:Y44" si="26">SUM(H36:H43)</f>
        <v>23871.301538461543</v>
      </c>
      <c r="I44" s="114">
        <f t="shared" si="26"/>
        <v>23634.18153846154</v>
      </c>
      <c r="J44" s="172">
        <f t="shared" si="26"/>
        <v>237.11999999999989</v>
      </c>
      <c r="K44" s="178"/>
      <c r="L44" s="114"/>
      <c r="M44" s="114">
        <f t="shared" si="26"/>
        <v>2642.3152536153852</v>
      </c>
      <c r="N44" s="114">
        <f t="shared" si="26"/>
        <v>25813.278982984615</v>
      </c>
      <c r="O44" s="114">
        <f t="shared" si="26"/>
        <v>25087.440763384613</v>
      </c>
      <c r="P44" s="172">
        <f t="shared" si="26"/>
        <v>725.83821960000046</v>
      </c>
      <c r="Q44" s="178"/>
      <c r="R44" s="114"/>
      <c r="S44" s="114">
        <f t="shared" si="26"/>
        <v>13174.096272846155</v>
      </c>
      <c r="T44" s="114">
        <f t="shared" si="26"/>
        <v>37107.151213753852</v>
      </c>
      <c r="U44" s="114">
        <f t="shared" si="26"/>
        <v>36036.774045228769</v>
      </c>
      <c r="V44" s="172">
        <f t="shared" si="26"/>
        <v>1070.3771685250808</v>
      </c>
      <c r="W44" s="178">
        <f t="shared" si="26"/>
        <v>84758.39634707493</v>
      </c>
      <c r="X44" s="114">
        <f t="shared" si="26"/>
        <v>2033.3353881250812</v>
      </c>
      <c r="Y44" s="172">
        <f t="shared" si="26"/>
        <v>86791.73173520001</v>
      </c>
      <c r="Z44" s="188">
        <f t="shared" si="10"/>
        <v>0</v>
      </c>
      <c r="AA44" s="154">
        <f t="shared" si="11"/>
        <v>0</v>
      </c>
      <c r="AB44" s="154">
        <f t="shared" si="11"/>
        <v>0</v>
      </c>
      <c r="AC44" s="232"/>
      <c r="AD44" s="235"/>
      <c r="AE44" s="232"/>
      <c r="AF44" s="154"/>
    </row>
    <row r="45" spans="1:32" x14ac:dyDescent="0.25">
      <c r="A45" s="204"/>
      <c r="B45" s="217" t="s">
        <v>222</v>
      </c>
      <c r="C45" s="135"/>
      <c r="D45" s="135"/>
      <c r="E45" s="135"/>
      <c r="F45" s="136"/>
      <c r="G45" s="135"/>
      <c r="H45" s="137" t="e">
        <f>H12+H19+H26+H30+H34+H44</f>
        <v>#REF!</v>
      </c>
      <c r="I45" s="137" t="e">
        <f>I12+I19+I26+I30+I34+I44</f>
        <v>#REF!</v>
      </c>
      <c r="J45" s="181" t="e">
        <f>J12+J19+J26+J30+J34+J44</f>
        <v>#REF!</v>
      </c>
      <c r="K45" s="180"/>
      <c r="L45" s="135"/>
      <c r="M45" s="135"/>
      <c r="N45" s="137" t="e">
        <f>N12+N19+N26+N30+N34+N44</f>
        <v>#REF!</v>
      </c>
      <c r="O45" s="137" t="e">
        <f>O12+O19+O26+O30+O34+O44</f>
        <v>#REF!</v>
      </c>
      <c r="P45" s="181" t="e">
        <f>P12+P19+P26+P30+P34+P44</f>
        <v>#REF!</v>
      </c>
      <c r="Q45" s="180"/>
      <c r="R45" s="135"/>
      <c r="S45" s="135"/>
      <c r="T45" s="137" t="e">
        <f t="shared" ref="T45:Y45" si="27">T12+T19+T26+T30+T34+T44</f>
        <v>#REF!</v>
      </c>
      <c r="U45" s="137" t="e">
        <f t="shared" si="27"/>
        <v>#REF!</v>
      </c>
      <c r="V45" s="181" t="e">
        <f t="shared" si="27"/>
        <v>#REF!</v>
      </c>
      <c r="W45" s="194" t="e">
        <f t="shared" si="27"/>
        <v>#REF!</v>
      </c>
      <c r="X45" s="137" t="e">
        <f t="shared" si="27"/>
        <v>#REF!</v>
      </c>
      <c r="Y45" s="181" t="e">
        <f t="shared" si="27"/>
        <v>#REF!</v>
      </c>
      <c r="Z45" s="188" t="e">
        <f t="shared" si="10"/>
        <v>#REF!</v>
      </c>
      <c r="AA45" s="154" t="e">
        <f t="shared" si="11"/>
        <v>#REF!</v>
      </c>
      <c r="AB45" s="154" t="e">
        <f t="shared" si="11"/>
        <v>#REF!</v>
      </c>
      <c r="AC45" s="234"/>
      <c r="AD45" s="236"/>
    </row>
    <row r="46" spans="1:32" x14ac:dyDescent="0.25">
      <c r="A46" s="205"/>
      <c r="B46" s="209" t="s">
        <v>241</v>
      </c>
      <c r="C46" s="94"/>
      <c r="D46" s="94"/>
      <c r="E46" s="94"/>
      <c r="F46" s="138"/>
      <c r="G46" s="94"/>
      <c r="H46" s="137">
        <v>0</v>
      </c>
      <c r="I46" s="137">
        <v>0</v>
      </c>
      <c r="J46" s="181">
        <v>0</v>
      </c>
      <c r="K46" s="182"/>
      <c r="L46" s="94"/>
      <c r="M46" s="94"/>
      <c r="N46" s="137">
        <v>0</v>
      </c>
      <c r="O46" s="137">
        <v>0</v>
      </c>
      <c r="P46" s="181">
        <v>0</v>
      </c>
      <c r="Q46" s="182"/>
      <c r="R46" s="94"/>
      <c r="S46" s="94"/>
      <c r="T46" s="137">
        <v>0</v>
      </c>
      <c r="U46" s="137">
        <v>0</v>
      </c>
      <c r="V46" s="181">
        <v>0</v>
      </c>
      <c r="W46" s="194">
        <v>0</v>
      </c>
      <c r="X46" s="137">
        <v>0</v>
      </c>
      <c r="Y46" s="181">
        <v>0</v>
      </c>
      <c r="Z46" s="188">
        <f t="shared" si="10"/>
        <v>0</v>
      </c>
      <c r="AA46" s="154">
        <f t="shared" si="11"/>
        <v>0</v>
      </c>
      <c r="AB46" s="154">
        <f t="shared" si="11"/>
        <v>0</v>
      </c>
    </row>
    <row r="47" spans="1:32" x14ac:dyDescent="0.25">
      <c r="A47" s="205"/>
      <c r="B47" s="209" t="s">
        <v>242</v>
      </c>
      <c r="C47" s="94"/>
      <c r="D47" s="94"/>
      <c r="E47" s="94"/>
      <c r="F47" s="138"/>
      <c r="G47" s="94"/>
      <c r="H47" s="137" t="e">
        <f>H45-H46</f>
        <v>#REF!</v>
      </c>
      <c r="I47" s="137" t="e">
        <f>I45-I46</f>
        <v>#REF!</v>
      </c>
      <c r="J47" s="181" t="e">
        <f>J45-J46</f>
        <v>#REF!</v>
      </c>
      <c r="K47" s="182"/>
      <c r="L47" s="94"/>
      <c r="M47" s="94"/>
      <c r="N47" s="137" t="e">
        <f>N45-N46</f>
        <v>#REF!</v>
      </c>
      <c r="O47" s="137" t="e">
        <f>O45-O46</f>
        <v>#REF!</v>
      </c>
      <c r="P47" s="181" t="e">
        <f>P45-P46</f>
        <v>#REF!</v>
      </c>
      <c r="Q47" s="182"/>
      <c r="R47" s="94"/>
      <c r="S47" s="94"/>
      <c r="T47" s="137" t="e">
        <f t="shared" ref="T47:Y47" si="28">T45-T46</f>
        <v>#REF!</v>
      </c>
      <c r="U47" s="137" t="e">
        <f t="shared" si="28"/>
        <v>#REF!</v>
      </c>
      <c r="V47" s="181" t="e">
        <f t="shared" si="28"/>
        <v>#REF!</v>
      </c>
      <c r="W47" s="194" t="e">
        <f t="shared" si="28"/>
        <v>#REF!</v>
      </c>
      <c r="X47" s="137" t="e">
        <f t="shared" si="28"/>
        <v>#REF!</v>
      </c>
      <c r="Y47" s="181" t="e">
        <f t="shared" si="28"/>
        <v>#REF!</v>
      </c>
      <c r="Z47" s="188" t="e">
        <f t="shared" si="10"/>
        <v>#REF!</v>
      </c>
      <c r="AA47" s="154" t="e">
        <f t="shared" si="11"/>
        <v>#REF!</v>
      </c>
      <c r="AB47" s="154" t="e">
        <f t="shared" si="11"/>
        <v>#REF!</v>
      </c>
    </row>
    <row r="48" spans="1:32" x14ac:dyDescent="0.25">
      <c r="A48" s="205" t="s">
        <v>243</v>
      </c>
      <c r="B48" s="209" t="s">
        <v>293</v>
      </c>
      <c r="C48" s="94"/>
      <c r="D48" s="222">
        <v>0.17879999999999999</v>
      </c>
      <c r="E48" s="94"/>
      <c r="F48" s="138"/>
      <c r="G48" s="94"/>
      <c r="H48" s="137" t="e">
        <f>H47*17.88/100</f>
        <v>#REF!</v>
      </c>
      <c r="I48" s="137" t="e">
        <f>I47*17.88/100</f>
        <v>#REF!</v>
      </c>
      <c r="J48" s="181" t="e">
        <f>J47*17.88/100</f>
        <v>#REF!</v>
      </c>
      <c r="K48" s="182"/>
      <c r="L48" s="94"/>
      <c r="M48" s="94"/>
      <c r="N48" s="137" t="e">
        <f>N47*17.88/100</f>
        <v>#REF!</v>
      </c>
      <c r="O48" s="137" t="e">
        <f>O47*17.88/100</f>
        <v>#REF!</v>
      </c>
      <c r="P48" s="137" t="e">
        <f>P47*17.88/100</f>
        <v>#REF!</v>
      </c>
      <c r="Q48" s="182"/>
      <c r="R48" s="94"/>
      <c r="S48" s="94"/>
      <c r="T48" s="137" t="e">
        <f>T47*17.88/100</f>
        <v>#REF!</v>
      </c>
      <c r="U48" s="137" t="e">
        <f>U47*17.88/100</f>
        <v>#REF!</v>
      </c>
      <c r="V48" s="137" t="e">
        <f>V47*17.88/100</f>
        <v>#REF!</v>
      </c>
      <c r="W48" s="194" t="e">
        <f>I48+O48+U48</f>
        <v>#REF!</v>
      </c>
      <c r="X48" s="137" t="e">
        <f>J48+P48+V48</f>
        <v>#REF!</v>
      </c>
      <c r="Y48" s="181" t="e">
        <f>W48+X48</f>
        <v>#REF!</v>
      </c>
      <c r="Z48" s="188" t="e">
        <f t="shared" si="10"/>
        <v>#REF!</v>
      </c>
      <c r="AA48" s="154" t="e">
        <f t="shared" si="11"/>
        <v>#REF!</v>
      </c>
      <c r="AB48" s="154" t="e">
        <f t="shared" si="11"/>
        <v>#REF!</v>
      </c>
    </row>
    <row r="49" spans="1:28" ht="12.6" thickBot="1" x14ac:dyDescent="0.3">
      <c r="A49" s="205"/>
      <c r="B49" s="218" t="s">
        <v>244</v>
      </c>
      <c r="C49" s="184"/>
      <c r="D49" s="184"/>
      <c r="E49" s="184"/>
      <c r="F49" s="219"/>
      <c r="G49" s="184"/>
      <c r="H49" s="185" t="e">
        <f>H48+H45</f>
        <v>#REF!</v>
      </c>
      <c r="I49" s="185" t="e">
        <f>I48+I45</f>
        <v>#REF!</v>
      </c>
      <c r="J49" s="186" t="e">
        <f>J48+J45</f>
        <v>#REF!</v>
      </c>
      <c r="K49" s="183"/>
      <c r="L49" s="184"/>
      <c r="M49" s="184"/>
      <c r="N49" s="185" t="e">
        <f>N48+N45</f>
        <v>#REF!</v>
      </c>
      <c r="O49" s="185" t="e">
        <f>O48+O45</f>
        <v>#REF!</v>
      </c>
      <c r="P49" s="186" t="e">
        <f>P48+P45</f>
        <v>#REF!</v>
      </c>
      <c r="Q49" s="183"/>
      <c r="R49" s="184"/>
      <c r="S49" s="184"/>
      <c r="T49" s="185" t="e">
        <f t="shared" ref="T49:Y49" si="29">T48+T45</f>
        <v>#REF!</v>
      </c>
      <c r="U49" s="185" t="e">
        <f t="shared" si="29"/>
        <v>#REF!</v>
      </c>
      <c r="V49" s="186" t="e">
        <f t="shared" si="29"/>
        <v>#REF!</v>
      </c>
      <c r="W49" s="195" t="e">
        <f t="shared" si="29"/>
        <v>#REF!</v>
      </c>
      <c r="X49" s="185" t="e">
        <f t="shared" si="29"/>
        <v>#REF!</v>
      </c>
      <c r="Y49" s="186" t="e">
        <f t="shared" si="29"/>
        <v>#REF!</v>
      </c>
      <c r="Z49" s="188" t="e">
        <f t="shared" si="10"/>
        <v>#REF!</v>
      </c>
      <c r="AA49" s="154" t="e">
        <f t="shared" si="11"/>
        <v>#REF!</v>
      </c>
      <c r="AB49" s="154" t="e">
        <f t="shared" si="11"/>
        <v>#REF!</v>
      </c>
    </row>
    <row r="50" spans="1:28" x14ac:dyDescent="0.25">
      <c r="B50" s="206"/>
      <c r="C50" s="160"/>
      <c r="D50" s="160"/>
      <c r="E50" s="161"/>
      <c r="F50" s="207"/>
      <c r="G50" s="161"/>
      <c r="H50" s="162"/>
      <c r="I50" s="223"/>
      <c r="J50" s="223"/>
      <c r="K50" s="160"/>
      <c r="L50" s="160"/>
      <c r="M50" s="161"/>
      <c r="N50" s="162"/>
      <c r="O50" s="162"/>
      <c r="P50" s="162"/>
      <c r="Q50" s="160"/>
      <c r="R50" s="160"/>
      <c r="S50" s="161"/>
      <c r="T50" s="162"/>
      <c r="U50" s="162"/>
      <c r="V50" s="162"/>
      <c r="W50" s="162"/>
      <c r="X50" s="162"/>
      <c r="Y50" s="162"/>
    </row>
    <row r="51" spans="1:28" hidden="1" x14ac:dyDescent="0.25">
      <c r="H51" s="141"/>
      <c r="I51" s="197"/>
      <c r="J51" s="141"/>
      <c r="N51" s="141"/>
      <c r="O51" s="197"/>
      <c r="P51" s="141"/>
      <c r="T51" s="141"/>
      <c r="U51" s="197"/>
      <c r="V51" s="141"/>
      <c r="W51" s="141"/>
      <c r="X51" s="141"/>
      <c r="Y51" s="141"/>
      <c r="Z51" s="188"/>
      <c r="AA51" s="154"/>
      <c r="AB51" s="154"/>
    </row>
    <row r="52" spans="1:28" hidden="1" x14ac:dyDescent="0.25">
      <c r="F52" s="144"/>
      <c r="H52" s="141"/>
      <c r="I52" s="198"/>
      <c r="J52" s="141"/>
      <c r="K52" s="141"/>
      <c r="L52" s="141"/>
      <c r="N52" s="141"/>
      <c r="O52" s="198"/>
      <c r="P52" s="141"/>
      <c r="Q52" s="141"/>
      <c r="R52" s="141"/>
      <c r="T52" s="141"/>
      <c r="U52" s="198"/>
      <c r="V52" s="141"/>
      <c r="W52" s="141"/>
      <c r="X52" s="141"/>
      <c r="Y52" s="141"/>
      <c r="Z52" s="188"/>
      <c r="AA52" s="154"/>
      <c r="AB52" s="154"/>
    </row>
    <row r="53" spans="1:28" hidden="1" x14ac:dyDescent="0.25"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Y53" s="145"/>
    </row>
    <row r="54" spans="1:28" hidden="1" x14ac:dyDescent="0.25">
      <c r="H54" s="141"/>
      <c r="N54" s="141"/>
      <c r="T54" s="141"/>
    </row>
    <row r="55" spans="1:28" hidden="1" x14ac:dyDescent="0.25">
      <c r="H55" s="141"/>
      <c r="N55" s="141"/>
      <c r="T55" s="141"/>
    </row>
    <row r="56" spans="1:28" hidden="1" x14ac:dyDescent="0.25">
      <c r="H56" s="141"/>
      <c r="N56" s="141"/>
      <c r="O56" s="141"/>
      <c r="P56" s="141"/>
      <c r="T56" s="141"/>
      <c r="U56" s="141"/>
      <c r="V56" s="141"/>
      <c r="X56" s="143"/>
    </row>
    <row r="57" spans="1:28" hidden="1" x14ac:dyDescent="0.25">
      <c r="H57" s="141"/>
      <c r="N57" s="141"/>
      <c r="O57" s="141"/>
      <c r="T57" s="141"/>
      <c r="U57" s="141"/>
      <c r="X57" s="139"/>
    </row>
    <row r="58" spans="1:28" hidden="1" x14ac:dyDescent="0.25">
      <c r="H58" s="141"/>
      <c r="N58" s="220"/>
      <c r="O58" s="220"/>
      <c r="T58" s="220"/>
      <c r="U58" s="220"/>
      <c r="Y58" s="199"/>
    </row>
    <row r="59" spans="1:28" hidden="1" x14ac:dyDescent="0.25">
      <c r="H59" s="141"/>
      <c r="N59" s="141"/>
      <c r="T59" s="141"/>
    </row>
    <row r="60" spans="1:28" hidden="1" x14ac:dyDescent="0.25">
      <c r="N60" s="141"/>
      <c r="AA60" s="200"/>
    </row>
    <row r="61" spans="1:28" hidden="1" x14ac:dyDescent="0.25"/>
    <row r="62" spans="1:28" hidden="1" x14ac:dyDescent="0.25"/>
    <row r="63" spans="1:28" hidden="1" x14ac:dyDescent="0.25"/>
    <row r="64" spans="1:28" hidden="1" x14ac:dyDescent="0.25">
      <c r="H64" s="141"/>
    </row>
    <row r="65" spans="2:26" hidden="1" x14ac:dyDescent="0.25">
      <c r="H65" s="139"/>
      <c r="N65" s="139"/>
      <c r="T65" s="139"/>
    </row>
    <row r="66" spans="2:26" hidden="1" x14ac:dyDescent="0.25">
      <c r="H66" s="141"/>
    </row>
    <row r="67" spans="2:26" x14ac:dyDescent="0.25">
      <c r="H67" s="199"/>
      <c r="I67" s="199"/>
      <c r="J67" s="199"/>
      <c r="N67" s="199"/>
      <c r="O67" s="199"/>
      <c r="P67" s="199"/>
      <c r="T67" s="199"/>
      <c r="U67" s="199"/>
      <c r="V67" s="199"/>
      <c r="W67" s="199"/>
      <c r="X67" s="199"/>
      <c r="Y67" s="199"/>
    </row>
    <row r="69" spans="2:26" x14ac:dyDescent="0.25">
      <c r="H69" s="139"/>
      <c r="N69" s="139"/>
      <c r="T69" s="139"/>
      <c r="Y69" s="139"/>
      <c r="Z69" s="143"/>
    </row>
    <row r="70" spans="2:26" x14ac:dyDescent="0.25">
      <c r="H70" s="139"/>
      <c r="I70" s="199" t="e">
        <f>I47-I34</f>
        <v>#REF!</v>
      </c>
      <c r="N70" s="139"/>
      <c r="T70" s="139"/>
      <c r="Y70" s="146"/>
    </row>
    <row r="71" spans="2:26" x14ac:dyDescent="0.25">
      <c r="H71" s="139"/>
      <c r="N71" s="139"/>
      <c r="T71" s="139"/>
      <c r="Y71" s="139"/>
      <c r="Z71" s="139"/>
    </row>
    <row r="72" spans="2:26" x14ac:dyDescent="0.25">
      <c r="H72" s="139"/>
      <c r="N72" s="139"/>
      <c r="T72" s="139"/>
      <c r="Y72" s="139"/>
    </row>
    <row r="73" spans="2:26" x14ac:dyDescent="0.25">
      <c r="H73" s="139"/>
      <c r="N73" s="139"/>
      <c r="T73" s="139"/>
      <c r="U73" s="139"/>
      <c r="Y73" s="139"/>
    </row>
    <row r="74" spans="2:26" s="148" customFormat="1" ht="11.4" x14ac:dyDescent="0.2">
      <c r="B74" s="147"/>
      <c r="E74" s="149"/>
      <c r="F74" s="150"/>
      <c r="G74" s="149"/>
      <c r="H74" s="151"/>
      <c r="M74" s="149"/>
      <c r="N74" s="151"/>
      <c r="S74" s="149"/>
      <c r="T74" s="151"/>
      <c r="U74" s="151"/>
      <c r="Y74" s="151"/>
    </row>
    <row r="75" spans="2:26" x14ac:dyDescent="0.25">
      <c r="H75" s="139"/>
      <c r="N75" s="152"/>
      <c r="T75" s="152"/>
      <c r="Y75" s="152"/>
    </row>
    <row r="76" spans="2:26" x14ac:dyDescent="0.25">
      <c r="H76" s="153"/>
      <c r="N76" s="153"/>
      <c r="T76" s="153"/>
      <c r="Y76" s="153"/>
    </row>
    <row r="77" spans="2:26" x14ac:dyDescent="0.25">
      <c r="H77" s="153"/>
    </row>
    <row r="78" spans="2:26" x14ac:dyDescent="0.25">
      <c r="H78" s="139"/>
    </row>
    <row r="80" spans="2:26" x14ac:dyDescent="0.25">
      <c r="H80" s="139"/>
      <c r="N80" s="139"/>
      <c r="T80" s="139"/>
      <c r="Y80" s="139"/>
    </row>
    <row r="81" spans="8:20" x14ac:dyDescent="0.25">
      <c r="H81" s="139"/>
      <c r="N81" s="139"/>
      <c r="T81" s="139"/>
    </row>
    <row r="82" spans="8:20" x14ac:dyDescent="0.25">
      <c r="H82" s="139"/>
      <c r="N82" s="139"/>
      <c r="T82" s="139"/>
    </row>
    <row r="83" spans="8:20" x14ac:dyDescent="0.25">
      <c r="H83" s="139"/>
      <c r="N83" s="139"/>
      <c r="T83" s="139"/>
    </row>
    <row r="84" spans="8:20" x14ac:dyDescent="0.25">
      <c r="H84" s="139"/>
      <c r="N84" s="139"/>
      <c r="T84" s="139"/>
    </row>
  </sheetData>
  <mergeCells count="4">
    <mergeCell ref="C1:J1"/>
    <mergeCell ref="K1:P1"/>
    <mergeCell ref="Q1:V1"/>
    <mergeCell ref="W1:Y1"/>
  </mergeCells>
  <printOptions horizontalCentered="1"/>
  <pageMargins left="0.25" right="0.25" top="0.75" bottom="0.75" header="0.3" footer="0.3"/>
  <pageSetup scale="62" fitToHeight="0" orientation="landscape" r:id="rId1"/>
  <headerFooter alignWithMargins="0">
    <oddHeader>&amp;C&amp;"Arial,Bold"&amp;12CRS CBDP Project in Orissa</oddHead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topLeftCell="A4" workbookViewId="0">
      <selection activeCell="F4" sqref="F4"/>
    </sheetView>
  </sheetViews>
  <sheetFormatPr defaultRowHeight="13.2" x14ac:dyDescent="0.25"/>
  <sheetData/>
  <pageMargins left="0.7" right="0.7" top="0.75" bottom="0.75" header="0.3" footer="0.3"/>
  <pageSetup paperSize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F91"/>
  <sheetViews>
    <sheetView topLeftCell="B1" zoomScale="90" zoomScaleNormal="90" zoomScaleSheetLayoutView="100" workbookViewId="0">
      <pane ySplit="2" topLeftCell="A9" activePane="bottomLeft" state="frozen"/>
      <selection activeCell="B1" sqref="B1"/>
      <selection pane="bottomLeft" activeCell="B14" sqref="B14:Y21"/>
    </sheetView>
  </sheetViews>
  <sheetFormatPr defaultColWidth="9.109375" defaultRowHeight="12" x14ac:dyDescent="0.25"/>
  <cols>
    <col min="1" max="1" width="9.33203125" style="91" hidden="1" customWidth="1"/>
    <col min="2" max="2" width="38.44140625" style="140" customWidth="1"/>
    <col min="3" max="3" width="4.44140625" style="91" hidden="1" customWidth="1"/>
    <col min="4" max="4" width="10.33203125" style="91" hidden="1" customWidth="1"/>
    <col min="5" max="5" width="5.88671875" style="141" hidden="1" customWidth="1"/>
    <col min="6" max="6" width="5.44140625" style="142" hidden="1" customWidth="1"/>
    <col min="7" max="7" width="9" style="141" hidden="1" customWidth="1"/>
    <col min="8" max="8" width="8.33203125" style="91" hidden="1" customWidth="1"/>
    <col min="9" max="9" width="9.88671875" style="91" hidden="1" customWidth="1"/>
    <col min="10" max="10" width="10" style="91" hidden="1" customWidth="1"/>
    <col min="11" max="12" width="5.33203125" style="91" hidden="1" customWidth="1"/>
    <col min="13" max="13" width="7.6640625" style="141" hidden="1" customWidth="1"/>
    <col min="14" max="14" width="8.109375" style="91" hidden="1" customWidth="1"/>
    <col min="15" max="15" width="7.88671875" style="91" hidden="1" customWidth="1"/>
    <col min="16" max="16" width="8.5546875" style="91" hidden="1" customWidth="1"/>
    <col min="17" max="18" width="5.33203125" style="91" hidden="1" customWidth="1"/>
    <col min="19" max="19" width="7" style="141" hidden="1" customWidth="1"/>
    <col min="20" max="20" width="9" style="91" hidden="1" customWidth="1"/>
    <col min="21" max="21" width="8.88671875" style="91" hidden="1" customWidth="1"/>
    <col min="22" max="22" width="7.88671875" style="91" hidden="1" customWidth="1"/>
    <col min="23" max="23" width="9.88671875" style="91" customWidth="1"/>
    <col min="24" max="24" width="11" style="91" customWidth="1"/>
    <col min="25" max="25" width="10.109375" style="91" customWidth="1"/>
    <col min="26" max="26" width="9.5546875" style="91" hidden="1" customWidth="1"/>
    <col min="27" max="27" width="3.109375" style="91" customWidth="1"/>
    <col min="28" max="28" width="2" style="91" customWidth="1"/>
    <col min="29" max="16384" width="9.109375" style="91"/>
  </cols>
  <sheetData>
    <row r="1" spans="1:32" ht="21" customHeight="1" x14ac:dyDescent="0.25">
      <c r="A1" s="201" t="str">
        <f>'Budget Summary'!B2</f>
        <v>FY-2024</v>
      </c>
      <c r="B1" s="208"/>
      <c r="C1" s="476">
        <v>2017</v>
      </c>
      <c r="D1" s="477"/>
      <c r="E1" s="477"/>
      <c r="F1" s="477"/>
      <c r="G1" s="477"/>
      <c r="H1" s="477"/>
      <c r="I1" s="477"/>
      <c r="J1" s="478"/>
      <c r="K1" s="479">
        <v>2018</v>
      </c>
      <c r="L1" s="480"/>
      <c r="M1" s="480"/>
      <c r="N1" s="480"/>
      <c r="O1" s="480"/>
      <c r="P1" s="481"/>
      <c r="Q1" s="479">
        <v>2019</v>
      </c>
      <c r="R1" s="480"/>
      <c r="S1" s="480"/>
      <c r="T1" s="480"/>
      <c r="U1" s="480"/>
      <c r="V1" s="481"/>
      <c r="W1" s="479" t="s">
        <v>226</v>
      </c>
      <c r="X1" s="480"/>
      <c r="Y1" s="481"/>
      <c r="Z1" s="187"/>
    </row>
    <row r="2" spans="1:32" s="92" customFormat="1" ht="32.25" customHeight="1" x14ac:dyDescent="0.25">
      <c r="A2" s="155" t="s">
        <v>227</v>
      </c>
      <c r="B2" s="163" t="s">
        <v>228</v>
      </c>
      <c r="C2" s="92" t="s">
        <v>229</v>
      </c>
      <c r="D2" s="92" t="s">
        <v>230</v>
      </c>
      <c r="E2" s="92" t="s">
        <v>231</v>
      </c>
      <c r="F2" s="93" t="s">
        <v>232</v>
      </c>
      <c r="G2" s="92" t="s">
        <v>233</v>
      </c>
      <c r="H2" s="92" t="s">
        <v>130</v>
      </c>
      <c r="I2" s="92" t="s">
        <v>212</v>
      </c>
      <c r="J2" s="164" t="s">
        <v>246</v>
      </c>
      <c r="K2" s="163" t="s">
        <v>229</v>
      </c>
      <c r="L2" s="92" t="s">
        <v>235</v>
      </c>
      <c r="M2" s="92" t="s">
        <v>233</v>
      </c>
      <c r="N2" s="92" t="s">
        <v>130</v>
      </c>
      <c r="O2" s="92" t="s">
        <v>212</v>
      </c>
      <c r="P2" s="164" t="s">
        <v>246</v>
      </c>
      <c r="Q2" s="163" t="s">
        <v>229</v>
      </c>
      <c r="R2" s="92" t="s">
        <v>235</v>
      </c>
      <c r="S2" s="92" t="s">
        <v>233</v>
      </c>
      <c r="T2" s="92" t="s">
        <v>130</v>
      </c>
      <c r="U2" s="92" t="s">
        <v>212</v>
      </c>
      <c r="V2" s="164" t="s">
        <v>246</v>
      </c>
      <c r="W2" s="163" t="s">
        <v>212</v>
      </c>
      <c r="X2" s="92" t="s">
        <v>246</v>
      </c>
      <c r="Y2" s="164" t="s">
        <v>236</v>
      </c>
      <c r="Z2" s="157"/>
    </row>
    <row r="3" spans="1:32" s="94" customFormat="1" ht="11.4" x14ac:dyDescent="0.2">
      <c r="A3" s="202" t="s">
        <v>237</v>
      </c>
      <c r="B3" s="209" t="s">
        <v>214</v>
      </c>
      <c r="D3" s="95"/>
      <c r="E3" s="96"/>
      <c r="F3" s="97"/>
      <c r="G3" s="96">
        <v>65</v>
      </c>
      <c r="H3" s="98"/>
      <c r="I3" s="99">
        <v>0.85</v>
      </c>
      <c r="J3" s="166">
        <f>(100%-I3)</f>
        <v>0.15000000000000002</v>
      </c>
      <c r="K3" s="165"/>
      <c r="L3" s="100"/>
      <c r="M3" s="96">
        <v>1.3690899999999999</v>
      </c>
      <c r="N3" s="98"/>
      <c r="O3" s="98">
        <v>1.2999000000000001</v>
      </c>
      <c r="P3" s="166">
        <f>(100%-O3)</f>
        <v>-0.29990000000000006</v>
      </c>
      <c r="Q3" s="165"/>
      <c r="R3" s="100"/>
      <c r="S3" s="96">
        <v>1.3690899999999999</v>
      </c>
      <c r="T3" s="98"/>
      <c r="U3" s="98">
        <v>-4.5710000000000001E-2</v>
      </c>
      <c r="V3" s="166">
        <f>(100%-U3)</f>
        <v>1.0457099999999999</v>
      </c>
      <c r="W3" s="189"/>
      <c r="X3" s="99"/>
      <c r="Y3" s="190"/>
      <c r="Z3" s="159"/>
    </row>
    <row r="4" spans="1:32" s="102" customFormat="1" x14ac:dyDescent="0.25">
      <c r="A4" s="156"/>
      <c r="B4" s="210" t="s">
        <v>247</v>
      </c>
      <c r="E4" s="103"/>
      <c r="F4" s="104"/>
      <c r="G4" s="103"/>
      <c r="H4" s="103"/>
      <c r="I4" s="101"/>
      <c r="J4" s="168"/>
      <c r="K4" s="167"/>
      <c r="M4" s="103"/>
      <c r="N4" s="103"/>
      <c r="O4" s="101"/>
      <c r="P4" s="221"/>
      <c r="Q4" s="167"/>
      <c r="S4" s="103"/>
      <c r="T4" s="103"/>
      <c r="U4" s="101"/>
      <c r="V4" s="221"/>
      <c r="W4" s="176"/>
      <c r="X4" s="101"/>
      <c r="Y4" s="191"/>
      <c r="Z4" s="158"/>
    </row>
    <row r="5" spans="1:32" s="102" customFormat="1" ht="13.2" x14ac:dyDescent="0.3">
      <c r="A5" s="203"/>
      <c r="B5" s="211" t="s">
        <v>248</v>
      </c>
      <c r="C5" s="106">
        <v>0.3</v>
      </c>
      <c r="D5" s="105" t="s">
        <v>249</v>
      </c>
      <c r="E5" s="107">
        <v>12</v>
      </c>
      <c r="F5" s="108">
        <v>1</v>
      </c>
      <c r="G5" s="109">
        <f>(1391532.0682/$G$3)/12</f>
        <v>1784.0154720512821</v>
      </c>
      <c r="H5" s="109">
        <f>C5*G5*E5</f>
        <v>6422.4556993846154</v>
      </c>
      <c r="I5" s="109">
        <f>H5</f>
        <v>6422.4556993846154</v>
      </c>
      <c r="J5" s="170">
        <f>H5-I5</f>
        <v>0</v>
      </c>
      <c r="K5" s="169">
        <f t="shared" ref="K5:K11" si="0">C5</f>
        <v>0.3</v>
      </c>
      <c r="L5" s="105">
        <f t="shared" ref="L5:L11" si="1">E5</f>
        <v>12</v>
      </c>
      <c r="M5" s="109">
        <f>G5*1.05</f>
        <v>1873.2162456538463</v>
      </c>
      <c r="N5" s="110">
        <f>K5*M5*L5</f>
        <v>6743.5784843538459</v>
      </c>
      <c r="O5" s="109">
        <f>N5</f>
        <v>6743.5784843538459</v>
      </c>
      <c r="P5" s="170">
        <f t="shared" ref="P5:P11" si="2">N5-O5</f>
        <v>0</v>
      </c>
      <c r="Q5" s="169">
        <f>K5</f>
        <v>0.3</v>
      </c>
      <c r="R5" s="105">
        <f>L5</f>
        <v>12</v>
      </c>
      <c r="S5" s="109">
        <f>M5*1.05</f>
        <v>1966.8770579365387</v>
      </c>
      <c r="T5" s="110">
        <f>Q5*S5*R5</f>
        <v>7080.7574085715387</v>
      </c>
      <c r="U5" s="109">
        <f>T5</f>
        <v>7080.7574085715387</v>
      </c>
      <c r="V5" s="170">
        <f t="shared" ref="V5:V11" si="3">T5-U5</f>
        <v>0</v>
      </c>
      <c r="W5" s="192">
        <f t="shared" ref="W5:X11" si="4">I5+O5+U5</f>
        <v>20246.791592310001</v>
      </c>
      <c r="X5" s="109">
        <f t="shared" si="4"/>
        <v>0</v>
      </c>
      <c r="Y5" s="170">
        <f t="shared" ref="Y5:Y11" si="5">W5+X5</f>
        <v>20246.791592310001</v>
      </c>
      <c r="Z5" s="188">
        <f>H5+N5+T5-Y5</f>
        <v>0</v>
      </c>
      <c r="AA5" s="154">
        <f>I5+O5+U5-W5</f>
        <v>0</v>
      </c>
      <c r="AB5" s="154">
        <f>J5+P5+V5-X5</f>
        <v>0</v>
      </c>
      <c r="AC5" s="154"/>
      <c r="AD5" s="154"/>
      <c r="AE5" s="154"/>
      <c r="AF5" s="154"/>
    </row>
    <row r="6" spans="1:32" s="102" customFormat="1" ht="13.2" x14ac:dyDescent="0.3">
      <c r="A6" s="203"/>
      <c r="B6" s="211" t="s">
        <v>250</v>
      </c>
      <c r="C6" s="106">
        <v>0.8</v>
      </c>
      <c r="D6" s="105" t="s">
        <v>249</v>
      </c>
      <c r="E6" s="107">
        <v>12</v>
      </c>
      <c r="F6" s="108">
        <v>1</v>
      </c>
      <c r="G6" s="109">
        <f>(881322/$G$3)/12</f>
        <v>1129.8999999999999</v>
      </c>
      <c r="H6" s="109">
        <f t="shared" ref="H6:H11" si="6">C6*G6*E6</f>
        <v>10847.039999999999</v>
      </c>
      <c r="I6" s="109">
        <f>H6</f>
        <v>10847.039999999999</v>
      </c>
      <c r="J6" s="170">
        <v>0</v>
      </c>
      <c r="K6" s="169">
        <f t="shared" si="0"/>
        <v>0.8</v>
      </c>
      <c r="L6" s="105">
        <f t="shared" si="1"/>
        <v>12</v>
      </c>
      <c r="M6" s="109">
        <f>G6*1.05</f>
        <v>1186.395</v>
      </c>
      <c r="N6" s="110">
        <f t="shared" ref="N6:N11" si="7">K6*M6*L6</f>
        <v>11389.392</v>
      </c>
      <c r="O6" s="109">
        <f>N6</f>
        <v>11389.392</v>
      </c>
      <c r="P6" s="170">
        <v>0</v>
      </c>
      <c r="Q6" s="169">
        <f t="shared" ref="Q6:R11" si="8">K6</f>
        <v>0.8</v>
      </c>
      <c r="R6" s="105">
        <f t="shared" si="8"/>
        <v>12</v>
      </c>
      <c r="S6" s="109">
        <f>M6*1.05</f>
        <v>1245.7147500000001</v>
      </c>
      <c r="T6" s="110">
        <f t="shared" ref="T6:T11" si="9">Q6*S6*R6</f>
        <v>11958.861600000002</v>
      </c>
      <c r="U6" s="109">
        <f>T6</f>
        <v>11958.861600000002</v>
      </c>
      <c r="V6" s="170">
        <v>0</v>
      </c>
      <c r="W6" s="192">
        <f t="shared" si="4"/>
        <v>34195.293600000005</v>
      </c>
      <c r="X6" s="109">
        <f t="shared" si="4"/>
        <v>0</v>
      </c>
      <c r="Y6" s="170">
        <f t="shared" si="5"/>
        <v>34195.293600000005</v>
      </c>
      <c r="Z6" s="188">
        <f t="shared" ref="Z6:Z56" si="10">H6+N6+T6-Y6</f>
        <v>0</v>
      </c>
      <c r="AA6" s="154">
        <f t="shared" ref="AA6:AB56" si="11">I6+O6+U6-W6</f>
        <v>0</v>
      </c>
      <c r="AB6" s="154">
        <f t="shared" si="11"/>
        <v>0</v>
      </c>
      <c r="AC6" s="154"/>
      <c r="AD6" s="154"/>
      <c r="AE6" s="154"/>
      <c r="AF6" s="154"/>
    </row>
    <row r="7" spans="1:32" s="102" customFormat="1" ht="13.2" x14ac:dyDescent="0.3">
      <c r="A7" s="203"/>
      <c r="B7" s="211" t="s">
        <v>251</v>
      </c>
      <c r="C7" s="106">
        <v>0.2</v>
      </c>
      <c r="D7" s="105" t="s">
        <v>249</v>
      </c>
      <c r="E7" s="107">
        <v>12</v>
      </c>
      <c r="F7" s="108">
        <v>1</v>
      </c>
      <c r="G7" s="109">
        <f>(583144.65/$G$3)/12</f>
        <v>747.62134615384628</v>
      </c>
      <c r="H7" s="109">
        <f t="shared" si="6"/>
        <v>1794.2912307692309</v>
      </c>
      <c r="I7" s="109">
        <f>H7</f>
        <v>1794.2912307692309</v>
      </c>
      <c r="J7" s="170">
        <f>H7-I7</f>
        <v>0</v>
      </c>
      <c r="K7" s="169">
        <f t="shared" si="0"/>
        <v>0.2</v>
      </c>
      <c r="L7" s="105">
        <f t="shared" si="1"/>
        <v>12</v>
      </c>
      <c r="M7" s="109">
        <f>G7*1.05</f>
        <v>785.00241346153859</v>
      </c>
      <c r="N7" s="110">
        <f t="shared" si="7"/>
        <v>1884.0057923076929</v>
      </c>
      <c r="O7" s="109">
        <f>N7</f>
        <v>1884.0057923076929</v>
      </c>
      <c r="P7" s="170">
        <f t="shared" si="2"/>
        <v>0</v>
      </c>
      <c r="Q7" s="169">
        <f t="shared" si="8"/>
        <v>0.2</v>
      </c>
      <c r="R7" s="105">
        <f t="shared" si="8"/>
        <v>12</v>
      </c>
      <c r="S7" s="109">
        <f>M7*1.05</f>
        <v>824.25253413461553</v>
      </c>
      <c r="T7" s="110">
        <f t="shared" si="9"/>
        <v>1978.2060819230774</v>
      </c>
      <c r="U7" s="109">
        <f>T7</f>
        <v>1978.2060819230774</v>
      </c>
      <c r="V7" s="170">
        <f t="shared" si="3"/>
        <v>0</v>
      </c>
      <c r="W7" s="192">
        <f t="shared" si="4"/>
        <v>5656.5031050000016</v>
      </c>
      <c r="X7" s="109">
        <f t="shared" si="4"/>
        <v>0</v>
      </c>
      <c r="Y7" s="170">
        <f t="shared" si="5"/>
        <v>5656.5031050000016</v>
      </c>
      <c r="Z7" s="188">
        <f t="shared" si="10"/>
        <v>0</v>
      </c>
      <c r="AA7" s="154">
        <f t="shared" si="11"/>
        <v>0</v>
      </c>
      <c r="AB7" s="154">
        <f t="shared" si="11"/>
        <v>0</v>
      </c>
      <c r="AC7" s="154"/>
      <c r="AD7" s="154"/>
      <c r="AE7" s="154"/>
      <c r="AF7" s="154"/>
    </row>
    <row r="8" spans="1:32" s="102" customFormat="1" ht="13.2" x14ac:dyDescent="0.3">
      <c r="A8" s="203"/>
      <c r="B8" s="211" t="s">
        <v>252</v>
      </c>
      <c r="C8" s="106">
        <v>0.6</v>
      </c>
      <c r="D8" s="105" t="s">
        <v>249</v>
      </c>
      <c r="E8" s="107">
        <v>12</v>
      </c>
      <c r="F8" s="108">
        <v>1</v>
      </c>
      <c r="G8" s="109">
        <f>(1126756.3725/$G$3)/4/12</f>
        <v>361.13986298076924</v>
      </c>
      <c r="H8" s="109">
        <f t="shared" si="6"/>
        <v>2600.2070134615387</v>
      </c>
      <c r="I8" s="109">
        <f>H8</f>
        <v>2600.2070134615387</v>
      </c>
      <c r="J8" s="170">
        <f>H8-I8</f>
        <v>0</v>
      </c>
      <c r="K8" s="169">
        <f t="shared" si="0"/>
        <v>0.6</v>
      </c>
      <c r="L8" s="105">
        <f t="shared" si="1"/>
        <v>12</v>
      </c>
      <c r="M8" s="109">
        <f>G8*1.05</f>
        <v>379.19685612980771</v>
      </c>
      <c r="N8" s="110">
        <f t="shared" si="7"/>
        <v>2730.2173641346153</v>
      </c>
      <c r="O8" s="109">
        <f>N8</f>
        <v>2730.2173641346153</v>
      </c>
      <c r="P8" s="170">
        <f t="shared" si="2"/>
        <v>0</v>
      </c>
      <c r="Q8" s="169">
        <f t="shared" si="8"/>
        <v>0.6</v>
      </c>
      <c r="R8" s="105">
        <f t="shared" si="8"/>
        <v>12</v>
      </c>
      <c r="S8" s="109">
        <f>M8*1.05</f>
        <v>398.15669893629814</v>
      </c>
      <c r="T8" s="110">
        <f t="shared" si="9"/>
        <v>2866.7282323413465</v>
      </c>
      <c r="U8" s="109">
        <f>T8</f>
        <v>2866.7282323413465</v>
      </c>
      <c r="V8" s="170">
        <f t="shared" si="3"/>
        <v>0</v>
      </c>
      <c r="W8" s="192">
        <f t="shared" si="4"/>
        <v>8197.1526099375005</v>
      </c>
      <c r="X8" s="109">
        <f t="shared" si="4"/>
        <v>0</v>
      </c>
      <c r="Y8" s="170">
        <f t="shared" si="5"/>
        <v>8197.1526099375005</v>
      </c>
      <c r="Z8" s="188">
        <f t="shared" si="10"/>
        <v>0</v>
      </c>
      <c r="AA8" s="154">
        <f t="shared" si="11"/>
        <v>0</v>
      </c>
      <c r="AB8" s="154">
        <f t="shared" si="11"/>
        <v>0</v>
      </c>
      <c r="AC8" s="154"/>
      <c r="AD8" s="154"/>
      <c r="AE8" s="154"/>
      <c r="AF8" s="154"/>
    </row>
    <row r="9" spans="1:32" s="102" customFormat="1" ht="13.2" x14ac:dyDescent="0.3">
      <c r="A9" s="203"/>
      <c r="B9" s="211" t="s">
        <v>253</v>
      </c>
      <c r="C9" s="106">
        <v>0.4</v>
      </c>
      <c r="D9" s="105" t="s">
        <v>249</v>
      </c>
      <c r="E9" s="107">
        <v>12</v>
      </c>
      <c r="F9" s="108">
        <v>1</v>
      </c>
      <c r="G9" s="109">
        <f>(856059.4813/$G$3)/12</f>
        <v>1097.5121555128205</v>
      </c>
      <c r="H9" s="109">
        <f t="shared" si="6"/>
        <v>5268.0583464615393</v>
      </c>
      <c r="I9" s="109">
        <f>H9</f>
        <v>5268.0583464615393</v>
      </c>
      <c r="J9" s="170">
        <f>H9-I9</f>
        <v>0</v>
      </c>
      <c r="K9" s="169">
        <f t="shared" si="0"/>
        <v>0.4</v>
      </c>
      <c r="L9" s="105">
        <f t="shared" si="1"/>
        <v>12</v>
      </c>
      <c r="M9" s="109">
        <f>G9*1.05</f>
        <v>1152.3877632884617</v>
      </c>
      <c r="N9" s="110">
        <f t="shared" si="7"/>
        <v>5531.4612637846167</v>
      </c>
      <c r="O9" s="109">
        <f>N9</f>
        <v>5531.4612637846167</v>
      </c>
      <c r="P9" s="170">
        <f t="shared" si="2"/>
        <v>0</v>
      </c>
      <c r="Q9" s="169">
        <f t="shared" si="8"/>
        <v>0.4</v>
      </c>
      <c r="R9" s="105">
        <f t="shared" si="8"/>
        <v>12</v>
      </c>
      <c r="S9" s="109">
        <f>M9*1.05</f>
        <v>1210.0071514528847</v>
      </c>
      <c r="T9" s="110">
        <f t="shared" si="9"/>
        <v>5808.0343269738469</v>
      </c>
      <c r="U9" s="109">
        <f>T9</f>
        <v>5808.0343269738469</v>
      </c>
      <c r="V9" s="170">
        <f t="shared" si="3"/>
        <v>0</v>
      </c>
      <c r="W9" s="192">
        <f t="shared" si="4"/>
        <v>16607.553937220004</v>
      </c>
      <c r="X9" s="109">
        <f t="shared" si="4"/>
        <v>0</v>
      </c>
      <c r="Y9" s="170">
        <f t="shared" si="5"/>
        <v>16607.553937220004</v>
      </c>
      <c r="Z9" s="188">
        <f t="shared" si="10"/>
        <v>0</v>
      </c>
      <c r="AA9" s="154">
        <f t="shared" si="11"/>
        <v>0</v>
      </c>
      <c r="AB9" s="154">
        <f t="shared" si="11"/>
        <v>0</v>
      </c>
      <c r="AC9" s="154"/>
      <c r="AD9" s="154"/>
      <c r="AE9" s="154"/>
      <c r="AF9" s="154"/>
    </row>
    <row r="10" spans="1:32" s="102" customFormat="1" ht="13.2" x14ac:dyDescent="0.3">
      <c r="A10" s="203"/>
      <c r="B10" s="211" t="s">
        <v>254</v>
      </c>
      <c r="C10" s="228">
        <f>'[1]Completed Example Fair Share'!$C$8</f>
        <v>0.04</v>
      </c>
      <c r="D10" s="105" t="s">
        <v>249</v>
      </c>
      <c r="E10" s="107">
        <v>12</v>
      </c>
      <c r="F10" s="108">
        <v>1</v>
      </c>
      <c r="G10" s="224">
        <f>'[1]Completed Example Fair Share'!$D$8</f>
        <v>2986.75</v>
      </c>
      <c r="H10" s="224">
        <f t="shared" si="6"/>
        <v>1433.6399999999999</v>
      </c>
      <c r="I10" s="224">
        <f>'[2]Completed Example Fair Share'!$I$8</f>
        <v>1075.23</v>
      </c>
      <c r="J10" s="225">
        <f>H10-I10</f>
        <v>358.40999999999985</v>
      </c>
      <c r="K10" s="169">
        <f t="shared" si="0"/>
        <v>0.04</v>
      </c>
      <c r="L10" s="105">
        <f t="shared" si="1"/>
        <v>12</v>
      </c>
      <c r="M10" s="224">
        <f>G10*$M$3</f>
        <v>4089.1295574999999</v>
      </c>
      <c r="N10" s="226">
        <f t="shared" si="7"/>
        <v>1962.7821876</v>
      </c>
      <c r="O10" s="226">
        <f>I10*$O$3</f>
        <v>1397.6914770000001</v>
      </c>
      <c r="P10" s="225">
        <f t="shared" si="2"/>
        <v>565.09071059999997</v>
      </c>
      <c r="Q10" s="169">
        <f t="shared" si="8"/>
        <v>0.04</v>
      </c>
      <c r="R10" s="105">
        <f t="shared" si="8"/>
        <v>12</v>
      </c>
      <c r="S10" s="224">
        <f>M10</f>
        <v>4089.1295574999999</v>
      </c>
      <c r="T10" s="226">
        <f t="shared" si="9"/>
        <v>1962.7821876</v>
      </c>
      <c r="U10" s="226">
        <f>O10+(O10*$U$3)</f>
        <v>1333.8029995863301</v>
      </c>
      <c r="V10" s="225">
        <f t="shared" si="3"/>
        <v>628.97918801366995</v>
      </c>
      <c r="W10" s="227">
        <f t="shared" si="4"/>
        <v>3806.7244765863297</v>
      </c>
      <c r="X10" s="224">
        <f t="shared" si="4"/>
        <v>1552.4798986136698</v>
      </c>
      <c r="Y10" s="225">
        <f t="shared" si="5"/>
        <v>5359.204375199999</v>
      </c>
      <c r="Z10" s="188">
        <f t="shared" si="10"/>
        <v>0</v>
      </c>
      <c r="AA10" s="154">
        <f t="shared" si="11"/>
        <v>0</v>
      </c>
      <c r="AB10" s="154">
        <f t="shared" si="11"/>
        <v>0</v>
      </c>
      <c r="AC10" s="154"/>
      <c r="AD10" s="154"/>
      <c r="AE10" s="154"/>
      <c r="AF10" s="154"/>
    </row>
    <row r="11" spans="1:32" s="102" customFormat="1" ht="13.2" x14ac:dyDescent="0.3">
      <c r="A11" s="203"/>
      <c r="B11" s="211" t="s">
        <v>255</v>
      </c>
      <c r="C11" s="229">
        <f>'[1]Completed Example Fair Share'!$C$12</f>
        <v>0.65</v>
      </c>
      <c r="D11" s="105" t="s">
        <v>249</v>
      </c>
      <c r="E11" s="107">
        <v>12</v>
      </c>
      <c r="F11" s="108">
        <v>1</v>
      </c>
      <c r="G11" s="224">
        <f>'[1]Completed Example Fair Share'!$D$12</f>
        <v>1461</v>
      </c>
      <c r="H11" s="224">
        <f t="shared" si="6"/>
        <v>11395.8</v>
      </c>
      <c r="I11" s="224">
        <f>'[2]Completed Example Fair Share'!$I$12</f>
        <v>8941.32</v>
      </c>
      <c r="J11" s="225">
        <f>H11-I11</f>
        <v>2454.4799999999996</v>
      </c>
      <c r="K11" s="230">
        <f t="shared" si="0"/>
        <v>0.65</v>
      </c>
      <c r="L11" s="105">
        <f t="shared" si="1"/>
        <v>12</v>
      </c>
      <c r="M11" s="224">
        <f>G11*$M$3</f>
        <v>2000.2404899999999</v>
      </c>
      <c r="N11" s="226">
        <f t="shared" si="7"/>
        <v>15601.875822</v>
      </c>
      <c r="O11" s="226">
        <f>I11*$O$3</f>
        <v>11622.821868000001</v>
      </c>
      <c r="P11" s="225">
        <f t="shared" si="2"/>
        <v>3979.0539539999991</v>
      </c>
      <c r="Q11" s="169">
        <f t="shared" si="8"/>
        <v>0.65</v>
      </c>
      <c r="R11" s="105">
        <f t="shared" si="8"/>
        <v>12</v>
      </c>
      <c r="S11" s="224">
        <f>M11</f>
        <v>2000.2404899999999</v>
      </c>
      <c r="T11" s="226">
        <f t="shared" si="9"/>
        <v>15601.875822</v>
      </c>
      <c r="U11" s="226">
        <f>O11+(O11*$U$3)</f>
        <v>11091.542680413721</v>
      </c>
      <c r="V11" s="225">
        <f t="shared" si="3"/>
        <v>4510.3331415862795</v>
      </c>
      <c r="W11" s="227">
        <f t="shared" si="4"/>
        <v>31655.684548413719</v>
      </c>
      <c r="X11" s="224">
        <f t="shared" si="4"/>
        <v>10943.867095586278</v>
      </c>
      <c r="Y11" s="225">
        <f t="shared" si="5"/>
        <v>42599.551643999999</v>
      </c>
      <c r="Z11" s="188">
        <f t="shared" si="10"/>
        <v>0</v>
      </c>
      <c r="AA11" s="154">
        <f t="shared" si="11"/>
        <v>0</v>
      </c>
      <c r="AB11" s="154">
        <f t="shared" si="11"/>
        <v>0</v>
      </c>
      <c r="AC11" s="154"/>
      <c r="AD11" s="154"/>
      <c r="AE11" s="154"/>
      <c r="AF11" s="154"/>
    </row>
    <row r="12" spans="1:32" s="111" customFormat="1" ht="13.2" x14ac:dyDescent="0.3">
      <c r="A12" s="156"/>
      <c r="B12" s="212" t="s">
        <v>256</v>
      </c>
      <c r="E12" s="112"/>
      <c r="F12" s="113"/>
      <c r="G12" s="112"/>
      <c r="H12" s="114">
        <f>SUM(H5:H11)</f>
        <v>39761.492290076916</v>
      </c>
      <c r="I12" s="114">
        <f>SUM(I5:I11)</f>
        <v>36948.602290076917</v>
      </c>
      <c r="J12" s="172">
        <f>SUM(J5:J11)</f>
        <v>2812.8899999999994</v>
      </c>
      <c r="K12" s="171"/>
      <c r="M12" s="112"/>
      <c r="N12" s="114">
        <f>SUM(N5:N11)</f>
        <v>45843.312914180773</v>
      </c>
      <c r="O12" s="114">
        <f>SUM(O5:O11)</f>
        <v>41299.168249580769</v>
      </c>
      <c r="P12" s="172">
        <f>SUM(P5:P11)</f>
        <v>4544.1446645999986</v>
      </c>
      <c r="Q12" s="171"/>
      <c r="S12" s="112"/>
      <c r="T12" s="114">
        <f t="shared" ref="T12:Y12" si="12">SUM(T5:T11)</f>
        <v>47257.245659409811</v>
      </c>
      <c r="U12" s="114">
        <f t="shared" si="12"/>
        <v>42117.933329809865</v>
      </c>
      <c r="V12" s="172">
        <f t="shared" si="12"/>
        <v>5139.3123295999494</v>
      </c>
      <c r="W12" s="178">
        <f t="shared" si="12"/>
        <v>120365.70386946756</v>
      </c>
      <c r="X12" s="114">
        <f t="shared" si="12"/>
        <v>12496.346994199948</v>
      </c>
      <c r="Y12" s="172">
        <f t="shared" si="12"/>
        <v>132862.05086366751</v>
      </c>
      <c r="Z12" s="188">
        <f t="shared" si="10"/>
        <v>0</v>
      </c>
      <c r="AA12" s="154">
        <f t="shared" si="11"/>
        <v>0</v>
      </c>
      <c r="AB12" s="154">
        <f t="shared" si="11"/>
        <v>0</v>
      </c>
      <c r="AC12" s="232"/>
      <c r="AD12" s="232"/>
      <c r="AE12" s="232"/>
      <c r="AF12" s="154"/>
    </row>
    <row r="13" spans="1:32" s="102" customFormat="1" x14ac:dyDescent="0.25">
      <c r="A13" s="156" t="s">
        <v>238</v>
      </c>
      <c r="B13" s="213" t="s">
        <v>215</v>
      </c>
      <c r="C13" s="115"/>
      <c r="D13" s="115"/>
      <c r="E13" s="116"/>
      <c r="F13" s="117"/>
      <c r="G13" s="116"/>
      <c r="H13" s="116"/>
      <c r="I13" s="118"/>
      <c r="J13" s="174"/>
      <c r="K13" s="173"/>
      <c r="L13" s="115"/>
      <c r="M13" s="116"/>
      <c r="N13" s="116"/>
      <c r="O13" s="118"/>
      <c r="P13" s="174"/>
      <c r="Q13" s="173"/>
      <c r="R13" s="115"/>
      <c r="S13" s="116"/>
      <c r="T13" s="116"/>
      <c r="U13" s="118"/>
      <c r="V13" s="174"/>
      <c r="W13" s="175"/>
      <c r="X13" s="118"/>
      <c r="Y13" s="193"/>
      <c r="Z13" s="188">
        <f t="shared" si="10"/>
        <v>0</v>
      </c>
      <c r="AA13" s="154">
        <f t="shared" si="11"/>
        <v>0</v>
      </c>
      <c r="AB13" s="154">
        <f t="shared" si="11"/>
        <v>0</v>
      </c>
    </row>
    <row r="14" spans="1:32" s="102" customFormat="1" ht="13.2" x14ac:dyDescent="0.3">
      <c r="A14" s="156"/>
      <c r="B14" s="240" t="s">
        <v>294</v>
      </c>
      <c r="C14" s="106"/>
      <c r="D14" s="105"/>
      <c r="E14" s="107"/>
      <c r="F14" s="104"/>
      <c r="G14" s="110"/>
      <c r="H14" s="110"/>
      <c r="I14" s="109"/>
      <c r="J14" s="109"/>
      <c r="K14" s="105"/>
      <c r="L14" s="105"/>
      <c r="M14" s="109"/>
      <c r="N14" s="110"/>
      <c r="O14" s="109"/>
      <c r="P14" s="109"/>
      <c r="Q14" s="105"/>
      <c r="R14" s="105"/>
      <c r="S14" s="109"/>
      <c r="T14" s="110"/>
      <c r="U14" s="109"/>
      <c r="V14" s="109"/>
      <c r="W14" s="92" t="s">
        <v>212</v>
      </c>
      <c r="X14" s="92" t="s">
        <v>246</v>
      </c>
      <c r="Y14" s="92" t="s">
        <v>130</v>
      </c>
      <c r="Z14" s="188"/>
      <c r="AA14" s="154"/>
      <c r="AB14" s="154"/>
      <c r="AC14" s="154"/>
      <c r="AD14" s="154"/>
      <c r="AE14" s="154"/>
      <c r="AF14" s="154"/>
    </row>
    <row r="15" spans="1:32" s="102" customFormat="1" ht="13.2" x14ac:dyDescent="0.3">
      <c r="A15" s="156"/>
      <c r="B15" s="241" t="str">
        <f t="shared" ref="B15:C19" si="13">B5</f>
        <v>Head of Office</v>
      </c>
      <c r="C15" s="106">
        <f t="shared" si="13"/>
        <v>0.3</v>
      </c>
      <c r="D15" s="105" t="s">
        <v>258</v>
      </c>
      <c r="E15" s="107">
        <v>12</v>
      </c>
      <c r="F15" s="104">
        <v>0.13500000000000001</v>
      </c>
      <c r="G15" s="110">
        <f>G5</f>
        <v>1784.0154720512821</v>
      </c>
      <c r="H15" s="109">
        <f>C15*G15*E15*F15</f>
        <v>867.03151941692317</v>
      </c>
      <c r="I15" s="109">
        <f>H15</f>
        <v>867.03151941692317</v>
      </c>
      <c r="J15" s="109">
        <v>0</v>
      </c>
      <c r="K15" s="105">
        <f>C15</f>
        <v>0.3</v>
      </c>
      <c r="L15" s="105">
        <f>E15</f>
        <v>12</v>
      </c>
      <c r="M15" s="110">
        <f>M5</f>
        <v>1873.2162456538463</v>
      </c>
      <c r="N15" s="109">
        <f>F15*M15*K15*L15</f>
        <v>910.38309538776923</v>
      </c>
      <c r="O15" s="109">
        <f>N15</f>
        <v>910.38309538776923</v>
      </c>
      <c r="P15" s="109">
        <f>N15-O15</f>
        <v>0</v>
      </c>
      <c r="Q15" s="105">
        <f>K15</f>
        <v>0.3</v>
      </c>
      <c r="R15" s="105">
        <f>L15</f>
        <v>12</v>
      </c>
      <c r="S15" s="110">
        <f>S5</f>
        <v>1966.8770579365387</v>
      </c>
      <c r="T15" s="109">
        <f>F15*S15*Q15*R15</f>
        <v>955.90225015715782</v>
      </c>
      <c r="U15" s="109">
        <f>T15</f>
        <v>955.90225015715782</v>
      </c>
      <c r="V15" s="109">
        <f>T15-U15</f>
        <v>0</v>
      </c>
      <c r="W15" s="239">
        <f>I15+O15+U15</f>
        <v>2733.3168649618501</v>
      </c>
      <c r="X15" s="239">
        <f>J15+P15+V15</f>
        <v>0</v>
      </c>
      <c r="Y15" s="239">
        <f>W15+X15</f>
        <v>2733.3168649618501</v>
      </c>
      <c r="Z15" s="188">
        <f t="shared" si="10"/>
        <v>0</v>
      </c>
      <c r="AA15" s="154">
        <f t="shared" si="11"/>
        <v>0</v>
      </c>
      <c r="AB15" s="154">
        <f t="shared" si="11"/>
        <v>0</v>
      </c>
      <c r="AC15" s="154"/>
      <c r="AD15" s="154"/>
      <c r="AE15" s="154"/>
      <c r="AF15" s="154"/>
    </row>
    <row r="16" spans="1:32" s="102" customFormat="1" ht="13.2" x14ac:dyDescent="0.3">
      <c r="A16" s="156"/>
      <c r="B16" s="241" t="str">
        <f t="shared" si="13"/>
        <v xml:space="preserve">Program Coordinator </v>
      </c>
      <c r="C16" s="106">
        <f t="shared" si="13"/>
        <v>0.8</v>
      </c>
      <c r="D16" s="105" t="s">
        <v>258</v>
      </c>
      <c r="E16" s="107">
        <v>12</v>
      </c>
      <c r="F16" s="104">
        <v>0.13500000000000001</v>
      </c>
      <c r="G16" s="110">
        <f>G6</f>
        <v>1129.8999999999999</v>
      </c>
      <c r="H16" s="109">
        <f>C16*G16*E16*F16</f>
        <v>1464.3504</v>
      </c>
      <c r="I16" s="109">
        <f>H16</f>
        <v>1464.3504</v>
      </c>
      <c r="J16" s="109">
        <v>0</v>
      </c>
      <c r="K16" s="105">
        <f>C16</f>
        <v>0.8</v>
      </c>
      <c r="L16" s="105">
        <f>E16</f>
        <v>12</v>
      </c>
      <c r="M16" s="110">
        <f>M6</f>
        <v>1186.395</v>
      </c>
      <c r="N16" s="109">
        <f>F16*M16*K16*L16</f>
        <v>1537.56792</v>
      </c>
      <c r="O16" s="109">
        <f>N16</f>
        <v>1537.56792</v>
      </c>
      <c r="P16" s="109">
        <f>N16-O16</f>
        <v>0</v>
      </c>
      <c r="Q16" s="105">
        <f t="shared" ref="Q16:R19" si="14">K16</f>
        <v>0.8</v>
      </c>
      <c r="R16" s="105">
        <f t="shared" si="14"/>
        <v>12</v>
      </c>
      <c r="S16" s="110">
        <f>S6</f>
        <v>1245.7147500000001</v>
      </c>
      <c r="T16" s="109">
        <f>F16*S16*Q16*R16</f>
        <v>1614.4463160000005</v>
      </c>
      <c r="U16" s="109">
        <f>T16</f>
        <v>1614.4463160000005</v>
      </c>
      <c r="V16" s="109">
        <f>T16-U16</f>
        <v>0</v>
      </c>
      <c r="W16" s="239">
        <f t="shared" ref="W16:X24" si="15">I16+O16+U16</f>
        <v>4616.3646360000002</v>
      </c>
      <c r="X16" s="239">
        <f t="shared" si="15"/>
        <v>0</v>
      </c>
      <c r="Y16" s="239">
        <f>W16+X16</f>
        <v>4616.3646360000002</v>
      </c>
      <c r="Z16" s="188"/>
      <c r="AA16" s="154"/>
      <c r="AB16" s="154"/>
      <c r="AC16" s="154"/>
      <c r="AD16" s="154"/>
      <c r="AE16" s="154"/>
      <c r="AF16" s="154"/>
    </row>
    <row r="17" spans="1:32" s="102" customFormat="1" ht="13.2" x14ac:dyDescent="0.3">
      <c r="A17" s="156"/>
      <c r="B17" s="241" t="str">
        <f t="shared" si="13"/>
        <v>Finance officer</v>
      </c>
      <c r="C17" s="106">
        <f t="shared" si="13"/>
        <v>0.2</v>
      </c>
      <c r="D17" s="105" t="s">
        <v>258</v>
      </c>
      <c r="E17" s="107">
        <v>12</v>
      </c>
      <c r="F17" s="104">
        <v>0.13500000000000001</v>
      </c>
      <c r="G17" s="110">
        <f>G7</f>
        <v>747.62134615384628</v>
      </c>
      <c r="H17" s="109">
        <f>C17*G17*E17*F17</f>
        <v>242.22931615384618</v>
      </c>
      <c r="I17" s="109">
        <f>H17</f>
        <v>242.22931615384618</v>
      </c>
      <c r="J17" s="109">
        <v>0</v>
      </c>
      <c r="K17" s="105">
        <f>C17</f>
        <v>0.2</v>
      </c>
      <c r="L17" s="105">
        <f>E17</f>
        <v>12</v>
      </c>
      <c r="M17" s="110">
        <f>M7</f>
        <v>785.00241346153859</v>
      </c>
      <c r="N17" s="109">
        <f>F17*M17*K17*L17</f>
        <v>254.34078196153854</v>
      </c>
      <c r="O17" s="109">
        <f>N17</f>
        <v>254.34078196153854</v>
      </c>
      <c r="P17" s="109">
        <f>N17-O17</f>
        <v>0</v>
      </c>
      <c r="Q17" s="105">
        <f t="shared" si="14"/>
        <v>0.2</v>
      </c>
      <c r="R17" s="105">
        <f t="shared" si="14"/>
        <v>12</v>
      </c>
      <c r="S17" s="110">
        <f>S7</f>
        <v>824.25253413461553</v>
      </c>
      <c r="T17" s="109">
        <f>F17*S17*Q17*R17</f>
        <v>267.05782105961549</v>
      </c>
      <c r="U17" s="109">
        <f>T17</f>
        <v>267.05782105961549</v>
      </c>
      <c r="V17" s="109">
        <f>T17-U17</f>
        <v>0</v>
      </c>
      <c r="W17" s="239">
        <f t="shared" si="15"/>
        <v>763.62791917500022</v>
      </c>
      <c r="X17" s="239">
        <f t="shared" si="15"/>
        <v>0</v>
      </c>
      <c r="Y17" s="239">
        <f>W17+X17</f>
        <v>763.62791917500022</v>
      </c>
      <c r="Z17" s="188"/>
      <c r="AA17" s="154"/>
      <c r="AB17" s="154"/>
      <c r="AC17" s="154"/>
      <c r="AD17" s="154"/>
      <c r="AE17" s="154"/>
      <c r="AF17" s="154"/>
    </row>
    <row r="18" spans="1:32" s="102" customFormat="1" ht="13.2" x14ac:dyDescent="0.3">
      <c r="A18" s="156"/>
      <c r="B18" s="241" t="str">
        <f t="shared" si="13"/>
        <v>Administrative Staff</v>
      </c>
      <c r="C18" s="106">
        <f t="shared" si="13"/>
        <v>0.6</v>
      </c>
      <c r="D18" s="105" t="s">
        <v>258</v>
      </c>
      <c r="E18" s="107">
        <v>12</v>
      </c>
      <c r="F18" s="104">
        <v>0.13500000000000001</v>
      </c>
      <c r="G18" s="110">
        <f>G8</f>
        <v>361.13986298076924</v>
      </c>
      <c r="H18" s="109">
        <f>C18*G18*E18*F18</f>
        <v>351.02794681730774</v>
      </c>
      <c r="I18" s="109">
        <f>H18</f>
        <v>351.02794681730774</v>
      </c>
      <c r="J18" s="109">
        <v>0</v>
      </c>
      <c r="K18" s="105">
        <f>C18</f>
        <v>0.6</v>
      </c>
      <c r="L18" s="105">
        <f>E18</f>
        <v>12</v>
      </c>
      <c r="M18" s="110">
        <f>M8</f>
        <v>379.19685612980771</v>
      </c>
      <c r="N18" s="109">
        <f>F18*M18*K18*L18</f>
        <v>368.57934415817306</v>
      </c>
      <c r="O18" s="109">
        <f>N18</f>
        <v>368.57934415817306</v>
      </c>
      <c r="P18" s="109">
        <f>N18-O18</f>
        <v>0</v>
      </c>
      <c r="Q18" s="105">
        <f t="shared" si="14"/>
        <v>0.6</v>
      </c>
      <c r="R18" s="105">
        <f t="shared" si="14"/>
        <v>12</v>
      </c>
      <c r="S18" s="110">
        <f>S8</f>
        <v>398.15669893629814</v>
      </c>
      <c r="T18" s="109">
        <f>F18*S18*Q18*R18</f>
        <v>387.00831136608178</v>
      </c>
      <c r="U18" s="109">
        <f>T18</f>
        <v>387.00831136608178</v>
      </c>
      <c r="V18" s="109">
        <f>T18-U18</f>
        <v>0</v>
      </c>
      <c r="W18" s="239">
        <f t="shared" si="15"/>
        <v>1106.6156023415624</v>
      </c>
      <c r="X18" s="239">
        <f t="shared" si="15"/>
        <v>0</v>
      </c>
      <c r="Y18" s="239">
        <f>W18+X18</f>
        <v>1106.6156023415624</v>
      </c>
      <c r="Z18" s="188"/>
      <c r="AA18" s="154"/>
      <c r="AB18" s="154"/>
      <c r="AC18" s="154"/>
      <c r="AD18" s="154"/>
      <c r="AE18" s="154"/>
      <c r="AF18" s="154"/>
    </row>
    <row r="19" spans="1:32" s="102" customFormat="1" ht="13.2" x14ac:dyDescent="0.3">
      <c r="A19" s="156"/>
      <c r="B19" s="241" t="str">
        <f t="shared" si="13"/>
        <v>MEAL Cordinator</v>
      </c>
      <c r="C19" s="106">
        <f t="shared" si="13"/>
        <v>0.4</v>
      </c>
      <c r="D19" s="105" t="s">
        <v>258</v>
      </c>
      <c r="E19" s="107">
        <v>12</v>
      </c>
      <c r="F19" s="104">
        <v>0.13500000000000001</v>
      </c>
      <c r="G19" s="110">
        <f>G9</f>
        <v>1097.5121555128205</v>
      </c>
      <c r="H19" s="109">
        <f>C19*G19*E19*F19</f>
        <v>711.18787677230785</v>
      </c>
      <c r="I19" s="109">
        <f>H19</f>
        <v>711.18787677230785</v>
      </c>
      <c r="J19" s="109">
        <v>0</v>
      </c>
      <c r="K19" s="105">
        <f>C19</f>
        <v>0.4</v>
      </c>
      <c r="L19" s="105">
        <f>E19</f>
        <v>12</v>
      </c>
      <c r="M19" s="110">
        <f>M9</f>
        <v>1152.3877632884617</v>
      </c>
      <c r="N19" s="109">
        <f>F19*M19*K19*L19</f>
        <v>746.74727061092324</v>
      </c>
      <c r="O19" s="109">
        <f>N19</f>
        <v>746.74727061092324</v>
      </c>
      <c r="P19" s="109">
        <f>N19-O19</f>
        <v>0</v>
      </c>
      <c r="Q19" s="105">
        <f t="shared" si="14"/>
        <v>0.4</v>
      </c>
      <c r="R19" s="105">
        <f t="shared" si="14"/>
        <v>12</v>
      </c>
      <c r="S19" s="110">
        <f>S9</f>
        <v>1210.0071514528847</v>
      </c>
      <c r="T19" s="109">
        <f>F19*S19*Q19*R19</f>
        <v>784.08463414146922</v>
      </c>
      <c r="U19" s="109">
        <f>T19</f>
        <v>784.08463414146922</v>
      </c>
      <c r="V19" s="109">
        <f>T19-U19</f>
        <v>0</v>
      </c>
      <c r="W19" s="239">
        <f t="shared" si="15"/>
        <v>2242.0197815247002</v>
      </c>
      <c r="X19" s="239">
        <f t="shared" si="15"/>
        <v>0</v>
      </c>
      <c r="Y19" s="239">
        <f>W19+X19</f>
        <v>2242.0197815247002</v>
      </c>
      <c r="Z19" s="188"/>
      <c r="AA19" s="154"/>
      <c r="AB19" s="154"/>
      <c r="AC19" s="154"/>
      <c r="AD19" s="154"/>
      <c r="AE19" s="154"/>
      <c r="AF19" s="154"/>
    </row>
    <row r="20" spans="1:32" s="102" customFormat="1" ht="13.2" x14ac:dyDescent="0.3">
      <c r="A20" s="156"/>
      <c r="B20" s="241" t="str">
        <f>B25</f>
        <v>Mang.&amp; tech.advisors - Nat.staff-Fringe Benefits</v>
      </c>
      <c r="C20" s="106"/>
      <c r="D20" s="105"/>
      <c r="E20" s="107"/>
      <c r="F20" s="104"/>
      <c r="G20" s="110"/>
      <c r="H20" s="109"/>
      <c r="I20" s="109"/>
      <c r="J20" s="109"/>
      <c r="K20" s="105"/>
      <c r="L20" s="105"/>
      <c r="M20" s="110"/>
      <c r="N20" s="109"/>
      <c r="O20" s="109"/>
      <c r="P20" s="109"/>
      <c r="Q20" s="105"/>
      <c r="R20" s="105"/>
      <c r="S20" s="110"/>
      <c r="T20" s="109"/>
      <c r="U20" s="109"/>
      <c r="V20" s="109"/>
      <c r="W20" s="239">
        <f>W25</f>
        <v>3636.2980854861744</v>
      </c>
      <c r="X20" s="239">
        <f>X25</f>
        <v>1256.9795345138255</v>
      </c>
      <c r="Y20" s="239">
        <f>Y25</f>
        <v>4893.2776199999998</v>
      </c>
      <c r="Z20" s="188"/>
      <c r="AA20" s="154"/>
      <c r="AB20" s="154"/>
      <c r="AC20" s="154"/>
      <c r="AD20" s="154"/>
      <c r="AE20" s="154"/>
      <c r="AF20" s="154"/>
    </row>
    <row r="21" spans="1:32" s="102" customFormat="1" ht="13.2" x14ac:dyDescent="0.3">
      <c r="A21" s="156"/>
      <c r="B21" s="241"/>
      <c r="C21" s="106"/>
      <c r="D21" s="105"/>
      <c r="E21" s="107"/>
      <c r="F21" s="104"/>
      <c r="G21" s="110"/>
      <c r="H21" s="109"/>
      <c r="I21" s="109"/>
      <c r="J21" s="109"/>
      <c r="K21" s="105"/>
      <c r="L21" s="105"/>
      <c r="M21" s="110"/>
      <c r="N21" s="109"/>
      <c r="O21" s="109"/>
      <c r="P21" s="109"/>
      <c r="Q21" s="105"/>
      <c r="R21" s="105"/>
      <c r="S21" s="110"/>
      <c r="T21" s="109"/>
      <c r="U21" s="109"/>
      <c r="V21" s="109"/>
      <c r="W21" s="242">
        <f>SUM(W15:W20)</f>
        <v>15098.242889489287</v>
      </c>
      <c r="X21" s="242">
        <f>SUM(X15:X20)</f>
        <v>1256.9795345138255</v>
      </c>
      <c r="Y21" s="242">
        <f>SUM(Y15:Y20)</f>
        <v>16355.222424003114</v>
      </c>
      <c r="Z21" s="188"/>
      <c r="AA21" s="154"/>
      <c r="AB21" s="154"/>
      <c r="AC21" s="154"/>
      <c r="AD21" s="154"/>
      <c r="AE21" s="154"/>
      <c r="AF21" s="154"/>
    </row>
    <row r="22" spans="1:32" s="111" customFormat="1" ht="13.2" x14ac:dyDescent="0.3">
      <c r="A22" s="156"/>
      <c r="B22" s="211" t="s">
        <v>259</v>
      </c>
      <c r="C22" s="228">
        <f>C10</f>
        <v>0.04</v>
      </c>
      <c r="D22" s="105" t="s">
        <v>258</v>
      </c>
      <c r="E22" s="107">
        <v>12</v>
      </c>
      <c r="F22" s="104">
        <v>0.28999999999999998</v>
      </c>
      <c r="G22" s="224">
        <f>'[1]Completed Example Fair Share'!$D$19/12</f>
        <v>119.46999999999998</v>
      </c>
      <c r="H22" s="226">
        <f>G22*E22*F22</f>
        <v>415.75559999999996</v>
      </c>
      <c r="I22" s="224">
        <f>'[2]Completed Example Fair Share'!$I$19</f>
        <v>311.81669999999997</v>
      </c>
      <c r="J22" s="225">
        <f>H22-I22</f>
        <v>103.93889999999999</v>
      </c>
      <c r="K22" s="231">
        <f>C22</f>
        <v>0.04</v>
      </c>
      <c r="L22" s="105">
        <f>E22</f>
        <v>12</v>
      </c>
      <c r="M22" s="224">
        <f>G22*$M$3</f>
        <v>163.56518229999998</v>
      </c>
      <c r="N22" s="226">
        <f>M22*L22*F22</f>
        <v>569.20683440399989</v>
      </c>
      <c r="O22" s="226">
        <f>I22*$O$3</f>
        <v>405.33052832999999</v>
      </c>
      <c r="P22" s="225">
        <f>N22-O22</f>
        <v>163.8763060739999</v>
      </c>
      <c r="Q22" s="231">
        <f>K22</f>
        <v>0.04</v>
      </c>
      <c r="R22" s="105">
        <f>L22</f>
        <v>12</v>
      </c>
      <c r="S22" s="224">
        <f>M22</f>
        <v>163.56518229999998</v>
      </c>
      <c r="T22" s="226">
        <f>F22*S22*R22</f>
        <v>569.20683440399989</v>
      </c>
      <c r="U22" s="226">
        <f>O22+(O22*$U$3)</f>
        <v>386.8028698800357</v>
      </c>
      <c r="V22" s="225">
        <f>T22-U22</f>
        <v>182.40396452396419</v>
      </c>
      <c r="W22" s="227">
        <f t="shared" si="15"/>
        <v>1103.9500982100358</v>
      </c>
      <c r="X22" s="224">
        <f t="shared" si="15"/>
        <v>450.21917059796408</v>
      </c>
      <c r="Y22" s="225">
        <f>W22+X22</f>
        <v>1554.1692688079997</v>
      </c>
      <c r="Z22" s="188">
        <f t="shared" si="10"/>
        <v>0</v>
      </c>
      <c r="AA22" s="154">
        <f t="shared" si="11"/>
        <v>0</v>
      </c>
      <c r="AB22" s="154">
        <f t="shared" si="11"/>
        <v>0</v>
      </c>
      <c r="AC22" s="154"/>
      <c r="AD22" s="154"/>
      <c r="AE22" s="154"/>
      <c r="AF22" s="154"/>
    </row>
    <row r="23" spans="1:32" s="111" customFormat="1" ht="13.2" x14ac:dyDescent="0.3">
      <c r="A23" s="156"/>
      <c r="B23" s="211" t="s">
        <v>260</v>
      </c>
      <c r="C23" s="228">
        <f>C10</f>
        <v>0.04</v>
      </c>
      <c r="D23" s="105" t="s">
        <v>249</v>
      </c>
      <c r="E23" s="107">
        <v>12</v>
      </c>
      <c r="F23" s="104">
        <v>1</v>
      </c>
      <c r="G23" s="224">
        <f>'[1]Completed Example Fair Share'!$D$21</f>
        <v>2234.56</v>
      </c>
      <c r="H23" s="224">
        <f>C23*G23*E23</f>
        <v>1072.5888</v>
      </c>
      <c r="I23" s="224">
        <f>'[2]Completed Example Fair Share'!$I$21</f>
        <v>804.44159999999999</v>
      </c>
      <c r="J23" s="225">
        <f>H23-I23</f>
        <v>268.1472</v>
      </c>
      <c r="K23" s="169">
        <f>K10</f>
        <v>0.04</v>
      </c>
      <c r="L23" s="105">
        <f>E23</f>
        <v>12</v>
      </c>
      <c r="M23" s="224">
        <f>G23*$M$3</f>
        <v>3059.3137503999997</v>
      </c>
      <c r="N23" s="226">
        <f>K23*M23*L23</f>
        <v>1468.4706001919999</v>
      </c>
      <c r="O23" s="226">
        <f>I23*$O$3</f>
        <v>1045.6936358400001</v>
      </c>
      <c r="P23" s="225">
        <f>N23-O23</f>
        <v>422.77696435199982</v>
      </c>
      <c r="Q23" s="169">
        <f>Q10</f>
        <v>0.04</v>
      </c>
      <c r="R23" s="105">
        <f t="shared" ref="R23:S25" si="16">L23</f>
        <v>12</v>
      </c>
      <c r="S23" s="224">
        <f t="shared" si="16"/>
        <v>3059.3137503999997</v>
      </c>
      <c r="T23" s="226">
        <f>Q23*S23*R23</f>
        <v>1468.4706001919999</v>
      </c>
      <c r="U23" s="226">
        <f>O23+(O23*$U$3)</f>
        <v>997.89497974575363</v>
      </c>
      <c r="V23" s="225">
        <f>T23-U23</f>
        <v>470.57562044624626</v>
      </c>
      <c r="W23" s="227">
        <f t="shared" si="15"/>
        <v>2848.0302155857535</v>
      </c>
      <c r="X23" s="224">
        <f t="shared" si="15"/>
        <v>1161.4997847982461</v>
      </c>
      <c r="Y23" s="225">
        <f>W23+X23</f>
        <v>4009.5300003839993</v>
      </c>
      <c r="Z23" s="188">
        <f t="shared" si="10"/>
        <v>0</v>
      </c>
      <c r="AA23" s="154">
        <f t="shared" si="11"/>
        <v>0</v>
      </c>
      <c r="AB23" s="154">
        <f t="shared" si="11"/>
        <v>0</v>
      </c>
      <c r="AC23" s="154"/>
      <c r="AD23" s="154"/>
      <c r="AE23" s="154"/>
      <c r="AF23" s="154"/>
    </row>
    <row r="24" spans="1:32" s="111" customFormat="1" ht="13.2" x14ac:dyDescent="0.3">
      <c r="A24" s="156"/>
      <c r="B24" s="211" t="s">
        <v>261</v>
      </c>
      <c r="C24" s="228">
        <f>C10</f>
        <v>0.04</v>
      </c>
      <c r="D24" s="105" t="s">
        <v>249</v>
      </c>
      <c r="E24" s="107">
        <v>12</v>
      </c>
      <c r="F24" s="104">
        <v>1</v>
      </c>
      <c r="G24" s="224">
        <f>'[1]Completed Example Fair Share'!$D$20</f>
        <v>1002.19</v>
      </c>
      <c r="H24" s="224">
        <f>C24*G24*E24</f>
        <v>481.05119999999999</v>
      </c>
      <c r="I24" s="224">
        <f>'[2]Completed Example Fair Share'!$I$20</f>
        <v>360.78840000000002</v>
      </c>
      <c r="J24" s="225">
        <f>H24-I24</f>
        <v>120.26279999999997</v>
      </c>
      <c r="K24" s="169">
        <f>K10</f>
        <v>0.04</v>
      </c>
      <c r="L24" s="105">
        <f>E24</f>
        <v>12</v>
      </c>
      <c r="M24" s="224">
        <f>G24*$M$3</f>
        <v>1372.0883071000001</v>
      </c>
      <c r="N24" s="226">
        <f>K24*M24*L24</f>
        <v>658.60238740800003</v>
      </c>
      <c r="O24" s="226">
        <f>I24*$O$3</f>
        <v>468.98884116000005</v>
      </c>
      <c r="P24" s="225">
        <f>N24-O24</f>
        <v>189.61354624799998</v>
      </c>
      <c r="Q24" s="169">
        <f>Q10</f>
        <v>0.04</v>
      </c>
      <c r="R24" s="105">
        <f t="shared" si="16"/>
        <v>12</v>
      </c>
      <c r="S24" s="224">
        <f t="shared" si="16"/>
        <v>1372.0883071000001</v>
      </c>
      <c r="T24" s="226">
        <f>Q24*S24*R24</f>
        <v>658.60238740800003</v>
      </c>
      <c r="U24" s="226">
        <f>O24+(O24*$U$3)</f>
        <v>447.55136123057645</v>
      </c>
      <c r="V24" s="225">
        <f>T24-U24</f>
        <v>211.05102617742358</v>
      </c>
      <c r="W24" s="227">
        <f t="shared" si="15"/>
        <v>1277.3286023905766</v>
      </c>
      <c r="X24" s="224">
        <f t="shared" si="15"/>
        <v>520.92737242542353</v>
      </c>
      <c r="Y24" s="225">
        <f>W24+X24</f>
        <v>1798.2559748160002</v>
      </c>
      <c r="Z24" s="188">
        <f t="shared" si="10"/>
        <v>0</v>
      </c>
      <c r="AA24" s="154">
        <f t="shared" si="11"/>
        <v>0</v>
      </c>
      <c r="AB24" s="154">
        <f t="shared" si="11"/>
        <v>0</v>
      </c>
      <c r="AC24" s="154"/>
      <c r="AD24" s="154"/>
      <c r="AE24" s="154"/>
      <c r="AF24" s="154"/>
    </row>
    <row r="25" spans="1:32" s="111" customFormat="1" ht="13.2" x14ac:dyDescent="0.3">
      <c r="A25" s="156"/>
      <c r="B25" s="211" t="s">
        <v>262</v>
      </c>
      <c r="C25" s="229">
        <f>C11</f>
        <v>0.65</v>
      </c>
      <c r="D25" s="105" t="s">
        <v>258</v>
      </c>
      <c r="E25" s="107">
        <v>12</v>
      </c>
      <c r="F25" s="104">
        <v>1</v>
      </c>
      <c r="G25" s="224">
        <f>1309/(C25*12)</f>
        <v>167.82051282051282</v>
      </c>
      <c r="H25" s="224">
        <f>C25*G25*E25</f>
        <v>1309</v>
      </c>
      <c r="I25" s="224">
        <f>'[2]Completed Example Fair Share'!$I$26</f>
        <v>1027.0921403703619</v>
      </c>
      <c r="J25" s="225">
        <f>H25-I25</f>
        <v>281.9078596296381</v>
      </c>
      <c r="K25" s="230">
        <f>C25</f>
        <v>0.65</v>
      </c>
      <c r="L25" s="105">
        <f>E25</f>
        <v>12</v>
      </c>
      <c r="M25" s="224">
        <f>G25*$M$3</f>
        <v>229.76138589743587</v>
      </c>
      <c r="N25" s="226">
        <f>K25*M25*L25</f>
        <v>1792.1388099999999</v>
      </c>
      <c r="O25" s="226">
        <f>I25*$O$3</f>
        <v>1335.1170732674334</v>
      </c>
      <c r="P25" s="225">
        <f>N25-O25</f>
        <v>457.02173673256652</v>
      </c>
      <c r="Q25" s="169">
        <f>K25</f>
        <v>0.65</v>
      </c>
      <c r="R25" s="105">
        <f t="shared" si="16"/>
        <v>12</v>
      </c>
      <c r="S25" s="224">
        <f t="shared" si="16"/>
        <v>229.76138589743587</v>
      </c>
      <c r="T25" s="226">
        <f>Q25*S25*R25</f>
        <v>1792.1388099999999</v>
      </c>
      <c r="U25" s="226">
        <f>O25+(O25*$U$3)</f>
        <v>1274.0888718483791</v>
      </c>
      <c r="V25" s="225">
        <f>T25-U25</f>
        <v>518.04993815162084</v>
      </c>
      <c r="W25" s="227">
        <f>I25+O25+U25</f>
        <v>3636.2980854861744</v>
      </c>
      <c r="X25" s="224">
        <f>J25+P25+V25</f>
        <v>1256.9795345138255</v>
      </c>
      <c r="Y25" s="225">
        <f>W25+X25</f>
        <v>4893.2776199999998</v>
      </c>
      <c r="Z25" s="188">
        <f t="shared" si="10"/>
        <v>0</v>
      </c>
      <c r="AA25" s="154">
        <f t="shared" si="11"/>
        <v>0</v>
      </c>
      <c r="AB25" s="154">
        <f t="shared" si="11"/>
        <v>0</v>
      </c>
      <c r="AC25" s="154"/>
      <c r="AD25" s="154"/>
      <c r="AE25" s="154"/>
      <c r="AF25" s="154"/>
    </row>
    <row r="26" spans="1:32" s="102" customFormat="1" ht="13.2" x14ac:dyDescent="0.3">
      <c r="A26" s="203"/>
      <c r="B26" s="212" t="s">
        <v>263</v>
      </c>
      <c r="C26" s="105"/>
      <c r="D26" s="105"/>
      <c r="E26" s="120"/>
      <c r="F26" s="105"/>
      <c r="G26" s="121"/>
      <c r="H26" s="114">
        <f>SUM(H15:H25)</f>
        <v>6914.2226591603849</v>
      </c>
      <c r="I26" s="114">
        <f>SUM(I15:I25)</f>
        <v>6139.9658995307473</v>
      </c>
      <c r="J26" s="172">
        <f>SUM(J15:J25)</f>
        <v>774.25675962963805</v>
      </c>
      <c r="K26" s="169"/>
      <c r="L26" s="105"/>
      <c r="M26" s="120"/>
      <c r="N26" s="114">
        <f>SUM(N15:N25)</f>
        <v>8306.037044122404</v>
      </c>
      <c r="O26" s="114">
        <f>SUM(O15:O25)</f>
        <v>7072.7484907158378</v>
      </c>
      <c r="P26" s="114">
        <f>SUM(P15:P25)</f>
        <v>1233.2885534065663</v>
      </c>
      <c r="Q26" s="169"/>
      <c r="R26" s="105"/>
      <c r="S26" s="122"/>
      <c r="T26" s="114">
        <f t="shared" ref="T26:Y26" si="17">SUM(T15:T25)</f>
        <v>8496.9179647283254</v>
      </c>
      <c r="U26" s="114">
        <f t="shared" si="17"/>
        <v>7114.8374154290696</v>
      </c>
      <c r="V26" s="114">
        <f t="shared" si="17"/>
        <v>1382.0805492992549</v>
      </c>
      <c r="W26" s="178">
        <f t="shared" si="17"/>
        <v>39062.092780651117</v>
      </c>
      <c r="X26" s="114">
        <f t="shared" si="17"/>
        <v>5903.5849313631097</v>
      </c>
      <c r="Y26" s="172">
        <f t="shared" si="17"/>
        <v>44965.677712014229</v>
      </c>
      <c r="Z26" s="188">
        <f t="shared" si="10"/>
        <v>-21248.500044003114</v>
      </c>
      <c r="AA26" s="154">
        <f t="shared" si="11"/>
        <v>-18734.540974975462</v>
      </c>
      <c r="AB26" s="154">
        <f t="shared" si="11"/>
        <v>-2513.9590690276505</v>
      </c>
      <c r="AC26" s="232"/>
      <c r="AD26" s="233"/>
      <c r="AE26" s="232"/>
      <c r="AF26" s="154"/>
    </row>
    <row r="27" spans="1:32" s="102" customFormat="1" x14ac:dyDescent="0.25">
      <c r="A27" s="156"/>
      <c r="B27" s="213" t="s">
        <v>216</v>
      </c>
      <c r="C27" s="118"/>
      <c r="D27" s="118"/>
      <c r="E27" s="116"/>
      <c r="F27" s="117"/>
      <c r="G27" s="116"/>
      <c r="H27" s="116"/>
      <c r="I27" s="118"/>
      <c r="J27" s="174"/>
      <c r="K27" s="175"/>
      <c r="L27" s="118"/>
      <c r="M27" s="116"/>
      <c r="N27" s="116"/>
      <c r="O27" s="118"/>
      <c r="P27" s="174"/>
      <c r="Q27" s="175"/>
      <c r="R27" s="118"/>
      <c r="S27" s="116"/>
      <c r="T27" s="116"/>
      <c r="U27" s="118"/>
      <c r="V27" s="174"/>
      <c r="W27" s="175"/>
      <c r="X27" s="118"/>
      <c r="Y27" s="193"/>
      <c r="Z27" s="188">
        <f t="shared" si="10"/>
        <v>0</v>
      </c>
      <c r="AA27" s="154">
        <f t="shared" si="11"/>
        <v>0</v>
      </c>
      <c r="AB27" s="154">
        <f t="shared" si="11"/>
        <v>0</v>
      </c>
    </row>
    <row r="28" spans="1:32" s="102" customFormat="1" ht="13.2" x14ac:dyDescent="0.3">
      <c r="A28" s="203"/>
      <c r="B28" s="211" t="s">
        <v>264</v>
      </c>
      <c r="C28" s="123">
        <v>14</v>
      </c>
      <c r="D28" s="124" t="s">
        <v>265</v>
      </c>
      <c r="E28" s="123">
        <v>1</v>
      </c>
      <c r="F28" s="104">
        <v>1</v>
      </c>
      <c r="G28" s="224">
        <f>13000/$G$3</f>
        <v>200</v>
      </c>
      <c r="H28" s="226">
        <f>C28*G28*E28</f>
        <v>2800</v>
      </c>
      <c r="I28" s="224">
        <f>H28</f>
        <v>2800</v>
      </c>
      <c r="J28" s="225">
        <f>H28-I28</f>
        <v>0</v>
      </c>
      <c r="K28" s="169">
        <v>16</v>
      </c>
      <c r="L28" s="105">
        <v>1</v>
      </c>
      <c r="M28" s="224">
        <f>G28*1.05</f>
        <v>210</v>
      </c>
      <c r="N28" s="226">
        <f>K28*M28*L28</f>
        <v>3360</v>
      </c>
      <c r="O28" s="224">
        <f>N28</f>
        <v>3360</v>
      </c>
      <c r="P28" s="225">
        <f>N28-O28</f>
        <v>0</v>
      </c>
      <c r="Q28" s="169">
        <v>16</v>
      </c>
      <c r="R28" s="105">
        <f t="shared" ref="Q28:R32" si="18">L28</f>
        <v>1</v>
      </c>
      <c r="S28" s="109">
        <f>M28*1.05</f>
        <v>220.5</v>
      </c>
      <c r="T28" s="110">
        <f>Q28*S28*R28</f>
        <v>3528</v>
      </c>
      <c r="U28" s="109">
        <f>T28</f>
        <v>3528</v>
      </c>
      <c r="V28" s="170">
        <f>T28-U28</f>
        <v>0</v>
      </c>
      <c r="W28" s="192">
        <f t="shared" ref="W28:X32" si="19">I28+O28+U28</f>
        <v>9688</v>
      </c>
      <c r="X28" s="109">
        <f t="shared" si="19"/>
        <v>0</v>
      </c>
      <c r="Y28" s="170">
        <f>W28+X28</f>
        <v>9688</v>
      </c>
      <c r="Z28" s="188">
        <f t="shared" si="10"/>
        <v>0</v>
      </c>
      <c r="AA28" s="154">
        <f t="shared" si="11"/>
        <v>0</v>
      </c>
      <c r="AB28" s="154">
        <f t="shared" si="11"/>
        <v>0</v>
      </c>
      <c r="AC28" s="154"/>
      <c r="AD28" s="154"/>
      <c r="AE28" s="154"/>
      <c r="AF28" s="154"/>
    </row>
    <row r="29" spans="1:32" s="102" customFormat="1" ht="13.2" x14ac:dyDescent="0.3">
      <c r="A29" s="203"/>
      <c r="B29" s="211" t="s">
        <v>266</v>
      </c>
      <c r="C29" s="123">
        <f>C28*3</f>
        <v>42</v>
      </c>
      <c r="D29" s="124" t="s">
        <v>267</v>
      </c>
      <c r="E29" s="123">
        <v>1</v>
      </c>
      <c r="F29" s="104">
        <v>1</v>
      </c>
      <c r="G29" s="224">
        <f>2700/$G$3</f>
        <v>41.53846153846154</v>
      </c>
      <c r="H29" s="226">
        <f>C29*G29*E29</f>
        <v>1744.6153846153848</v>
      </c>
      <c r="I29" s="224">
        <f>H29</f>
        <v>1744.6153846153848</v>
      </c>
      <c r="J29" s="225">
        <f>H29-I29</f>
        <v>0</v>
      </c>
      <c r="K29" s="169">
        <f>K28*3</f>
        <v>48</v>
      </c>
      <c r="L29" s="105">
        <v>1</v>
      </c>
      <c r="M29" s="224">
        <f>G29*1.05</f>
        <v>43.61538461538462</v>
      </c>
      <c r="N29" s="226">
        <f>K29*M29*L29</f>
        <v>2093.5384615384619</v>
      </c>
      <c r="O29" s="224">
        <f>N29</f>
        <v>2093.5384615384619</v>
      </c>
      <c r="P29" s="225">
        <f>N29-O29</f>
        <v>0</v>
      </c>
      <c r="Q29" s="169">
        <f>Q28*3</f>
        <v>48</v>
      </c>
      <c r="R29" s="105">
        <f t="shared" si="18"/>
        <v>1</v>
      </c>
      <c r="S29" s="109">
        <f>M29*1.05</f>
        <v>45.796153846153857</v>
      </c>
      <c r="T29" s="110">
        <f>Q29*S29*R29</f>
        <v>2198.2153846153851</v>
      </c>
      <c r="U29" s="109">
        <f>T29</f>
        <v>2198.2153846153851</v>
      </c>
      <c r="V29" s="170">
        <f>T29-U29</f>
        <v>0</v>
      </c>
      <c r="W29" s="192">
        <f t="shared" si="19"/>
        <v>6036.3692307692318</v>
      </c>
      <c r="X29" s="109">
        <f t="shared" si="19"/>
        <v>0</v>
      </c>
      <c r="Y29" s="170">
        <f>W29+X29</f>
        <v>6036.3692307692318</v>
      </c>
      <c r="Z29" s="188">
        <f t="shared" si="10"/>
        <v>0</v>
      </c>
      <c r="AA29" s="154">
        <f t="shared" si="11"/>
        <v>0</v>
      </c>
      <c r="AB29" s="154">
        <f t="shared" si="11"/>
        <v>0</v>
      </c>
      <c r="AC29" s="154"/>
      <c r="AD29" s="154"/>
      <c r="AE29" s="154"/>
      <c r="AF29" s="154"/>
    </row>
    <row r="30" spans="1:32" s="102" customFormat="1" ht="13.2" x14ac:dyDescent="0.3">
      <c r="A30" s="203"/>
      <c r="B30" s="211" t="s">
        <v>268</v>
      </c>
      <c r="C30" s="123">
        <f>C28*3</f>
        <v>42</v>
      </c>
      <c r="D30" s="124" t="s">
        <v>269</v>
      </c>
      <c r="E30" s="123">
        <v>1</v>
      </c>
      <c r="F30" s="104">
        <v>1</v>
      </c>
      <c r="G30" s="224">
        <f>1000/$G$3</f>
        <v>15.384615384615385</v>
      </c>
      <c r="H30" s="226">
        <f>C30*G30*E30</f>
        <v>646.15384615384619</v>
      </c>
      <c r="I30" s="224">
        <f>H30</f>
        <v>646.15384615384619</v>
      </c>
      <c r="J30" s="225">
        <f>H30-I30</f>
        <v>0</v>
      </c>
      <c r="K30" s="169">
        <f>K28*3</f>
        <v>48</v>
      </c>
      <c r="L30" s="105">
        <v>1</v>
      </c>
      <c r="M30" s="224">
        <f>G30*1.05</f>
        <v>16.153846153846153</v>
      </c>
      <c r="N30" s="226">
        <f>K30*M30*L30</f>
        <v>775.38461538461536</v>
      </c>
      <c r="O30" s="224">
        <f>N30</f>
        <v>775.38461538461536</v>
      </c>
      <c r="P30" s="225">
        <f>N30-O30</f>
        <v>0</v>
      </c>
      <c r="Q30" s="169">
        <f>Q28*3</f>
        <v>48</v>
      </c>
      <c r="R30" s="105">
        <f t="shared" si="18"/>
        <v>1</v>
      </c>
      <c r="S30" s="109">
        <f>M30*1.05</f>
        <v>16.961538461538463</v>
      </c>
      <c r="T30" s="110">
        <f>Q30*S30*R30</f>
        <v>814.15384615384619</v>
      </c>
      <c r="U30" s="109">
        <f>T30</f>
        <v>814.15384615384619</v>
      </c>
      <c r="V30" s="170">
        <f>T30-U30</f>
        <v>0</v>
      </c>
      <c r="W30" s="192">
        <f t="shared" si="19"/>
        <v>2235.6923076923076</v>
      </c>
      <c r="X30" s="109">
        <f t="shared" si="19"/>
        <v>0</v>
      </c>
      <c r="Y30" s="170">
        <f>W30+X30</f>
        <v>2235.6923076923076</v>
      </c>
      <c r="Z30" s="188">
        <f t="shared" si="10"/>
        <v>0</v>
      </c>
      <c r="AA30" s="154">
        <f t="shared" si="11"/>
        <v>0</v>
      </c>
      <c r="AB30" s="154">
        <f t="shared" si="11"/>
        <v>0</v>
      </c>
      <c r="AC30" s="154"/>
      <c r="AD30" s="154"/>
      <c r="AE30" s="154"/>
      <c r="AF30" s="154"/>
    </row>
    <row r="31" spans="1:32" s="102" customFormat="1" ht="13.2" x14ac:dyDescent="0.3">
      <c r="A31" s="203"/>
      <c r="B31" s="211" t="s">
        <v>270</v>
      </c>
      <c r="C31" s="105">
        <v>1</v>
      </c>
      <c r="D31" s="105" t="s">
        <v>271</v>
      </c>
      <c r="E31" s="105">
        <v>12</v>
      </c>
      <c r="F31" s="108">
        <v>1</v>
      </c>
      <c r="G31" s="224">
        <f>'[1]Completed Example Fair Share'!$D$35</f>
        <v>69.849999999999994</v>
      </c>
      <c r="H31" s="226">
        <f>C31*G31*E31</f>
        <v>838.19999999999993</v>
      </c>
      <c r="I31" s="224">
        <f>'[2]Completed Example Fair Share'!$I$34</f>
        <v>755.92439999999999</v>
      </c>
      <c r="J31" s="225">
        <f>H31-I31</f>
        <v>82.27559999999994</v>
      </c>
      <c r="K31" s="169">
        <v>12</v>
      </c>
      <c r="L31" s="105">
        <v>1</v>
      </c>
      <c r="M31" s="224">
        <f>G31*$M$3</f>
        <v>95.63093649999999</v>
      </c>
      <c r="N31" s="226">
        <f>K31*M31*L31</f>
        <v>1147.571238</v>
      </c>
      <c r="O31" s="226">
        <f>I31*$O$3</f>
        <v>982.62612755999999</v>
      </c>
      <c r="P31" s="225">
        <f>N31-O31</f>
        <v>164.94511044000001</v>
      </c>
      <c r="Q31" s="169">
        <f t="shared" si="18"/>
        <v>12</v>
      </c>
      <c r="R31" s="105">
        <f t="shared" si="18"/>
        <v>1</v>
      </c>
      <c r="S31" s="224">
        <f>M31</f>
        <v>95.63093649999999</v>
      </c>
      <c r="T31" s="226">
        <f>Q31*S31*R31</f>
        <v>1147.571238</v>
      </c>
      <c r="U31" s="226">
        <f>O31+(O31*$U$3)</f>
        <v>937.71028726923237</v>
      </c>
      <c r="V31" s="225">
        <f>T31-U31</f>
        <v>209.86095073076763</v>
      </c>
      <c r="W31" s="227">
        <f t="shared" si="19"/>
        <v>2676.260814829232</v>
      </c>
      <c r="X31" s="224">
        <f t="shared" si="19"/>
        <v>457.08166117076757</v>
      </c>
      <c r="Y31" s="225">
        <f>W31+X31</f>
        <v>3133.3424759999998</v>
      </c>
      <c r="Z31" s="188">
        <f t="shared" si="10"/>
        <v>0</v>
      </c>
      <c r="AA31" s="154">
        <f t="shared" si="11"/>
        <v>0</v>
      </c>
      <c r="AB31" s="154">
        <f t="shared" si="11"/>
        <v>0</v>
      </c>
      <c r="AC31" s="154"/>
      <c r="AD31" s="154"/>
      <c r="AE31" s="154"/>
      <c r="AF31" s="154"/>
    </row>
    <row r="32" spans="1:32" s="111" customFormat="1" ht="13.2" x14ac:dyDescent="0.3">
      <c r="A32" s="156"/>
      <c r="B32" s="211" t="s">
        <v>272</v>
      </c>
      <c r="C32" s="105">
        <v>1</v>
      </c>
      <c r="D32" s="105" t="s">
        <v>271</v>
      </c>
      <c r="E32" s="105">
        <v>12</v>
      </c>
      <c r="F32" s="104">
        <v>1</v>
      </c>
      <c r="G32" s="224">
        <f>18000/$G$3</f>
        <v>276.92307692307691</v>
      </c>
      <c r="H32" s="226">
        <f>C32*G32*E32</f>
        <v>3323.0769230769229</v>
      </c>
      <c r="I32" s="224">
        <v>3323</v>
      </c>
      <c r="J32" s="225">
        <f>H32-I32</f>
        <v>7.692307692286704E-2</v>
      </c>
      <c r="K32" s="169">
        <v>12</v>
      </c>
      <c r="L32" s="105">
        <v>1</v>
      </c>
      <c r="M32" s="224">
        <f>G32*$M$3</f>
        <v>379.13261538461535</v>
      </c>
      <c r="N32" s="226">
        <f>K32*M32*L32</f>
        <v>4549.5913846153844</v>
      </c>
      <c r="O32" s="226">
        <f>I32*$O$3</f>
        <v>4319.5677000000005</v>
      </c>
      <c r="P32" s="225">
        <f>N32-O32</f>
        <v>230.0236846153839</v>
      </c>
      <c r="Q32" s="169">
        <f t="shared" si="18"/>
        <v>12</v>
      </c>
      <c r="R32" s="105">
        <f t="shared" si="18"/>
        <v>1</v>
      </c>
      <c r="S32" s="224">
        <f>M32</f>
        <v>379.13261538461535</v>
      </c>
      <c r="T32" s="226">
        <f>Q32*S32*R32</f>
        <v>4549.5913846153844</v>
      </c>
      <c r="U32" s="226">
        <f>O32+(O32*$U$3)</f>
        <v>4122.1202604330001</v>
      </c>
      <c r="V32" s="225">
        <f>T32-U32</f>
        <v>427.4711241823843</v>
      </c>
      <c r="W32" s="227">
        <f t="shared" si="19"/>
        <v>11764.687960433001</v>
      </c>
      <c r="X32" s="224">
        <f t="shared" si="19"/>
        <v>657.57173187469107</v>
      </c>
      <c r="Y32" s="225">
        <f>W32+X32</f>
        <v>12422.259692307693</v>
      </c>
      <c r="Z32" s="188">
        <f t="shared" si="10"/>
        <v>0</v>
      </c>
      <c r="AA32" s="154">
        <f t="shared" si="11"/>
        <v>0</v>
      </c>
      <c r="AB32" s="154">
        <f t="shared" si="11"/>
        <v>0</v>
      </c>
      <c r="AC32" s="154"/>
      <c r="AD32" s="154"/>
      <c r="AE32" s="154"/>
      <c r="AF32" s="154"/>
    </row>
    <row r="33" spans="1:32" s="111" customFormat="1" ht="13.2" x14ac:dyDescent="0.3">
      <c r="A33" s="156"/>
      <c r="B33" s="212" t="s">
        <v>273</v>
      </c>
      <c r="C33" s="125"/>
      <c r="D33" s="101"/>
      <c r="E33" s="112"/>
      <c r="F33" s="113"/>
      <c r="G33" s="112"/>
      <c r="H33" s="114">
        <f>SUM(H28:H32)</f>
        <v>9352.0461538461532</v>
      </c>
      <c r="I33" s="114">
        <f>SUM(I28:I32)</f>
        <v>9269.6936307692304</v>
      </c>
      <c r="J33" s="172">
        <f>SUM(J28:J32)</f>
        <v>82.352523076922807</v>
      </c>
      <c r="K33" s="176"/>
      <c r="L33" s="101"/>
      <c r="M33" s="112"/>
      <c r="N33" s="114">
        <f>SUM(N28:N32)</f>
        <v>11926.08569953846</v>
      </c>
      <c r="O33" s="114">
        <f>SUM(O28:O32)</f>
        <v>11531.116904483079</v>
      </c>
      <c r="P33" s="172">
        <f>SUM(P28:P32)</f>
        <v>394.96879505538391</v>
      </c>
      <c r="Q33" s="176"/>
      <c r="R33" s="101"/>
      <c r="S33" s="112"/>
      <c r="T33" s="114">
        <f t="shared" ref="T33:Y33" si="20">SUM(T28:T32)</f>
        <v>12237.531853384615</v>
      </c>
      <c r="U33" s="114">
        <f t="shared" si="20"/>
        <v>11600.199778471462</v>
      </c>
      <c r="V33" s="172">
        <f t="shared" si="20"/>
        <v>637.33207491315193</v>
      </c>
      <c r="W33" s="178">
        <f t="shared" si="20"/>
        <v>32401.010313723775</v>
      </c>
      <c r="X33" s="114">
        <f t="shared" si="20"/>
        <v>1114.6533930454586</v>
      </c>
      <c r="Y33" s="172">
        <f t="shared" si="20"/>
        <v>33515.663706769235</v>
      </c>
      <c r="Z33" s="188">
        <f t="shared" si="10"/>
        <v>0</v>
      </c>
      <c r="AA33" s="154">
        <f t="shared" si="11"/>
        <v>0</v>
      </c>
      <c r="AB33" s="154">
        <f t="shared" si="11"/>
        <v>0</v>
      </c>
      <c r="AC33" s="232"/>
      <c r="AD33" s="232"/>
      <c r="AE33" s="232"/>
      <c r="AF33" s="154"/>
    </row>
    <row r="34" spans="1:32" s="102" customFormat="1" x14ac:dyDescent="0.25">
      <c r="A34" s="203"/>
      <c r="B34" s="213" t="s">
        <v>239</v>
      </c>
      <c r="C34" s="118"/>
      <c r="D34" s="118"/>
      <c r="E34" s="116"/>
      <c r="F34" s="117"/>
      <c r="G34" s="116"/>
      <c r="H34" s="126"/>
      <c r="I34" s="127"/>
      <c r="J34" s="177"/>
      <c r="K34" s="175"/>
      <c r="L34" s="118"/>
      <c r="M34" s="116"/>
      <c r="N34" s="126"/>
      <c r="O34" s="127"/>
      <c r="P34" s="177"/>
      <c r="Q34" s="175"/>
      <c r="R34" s="118"/>
      <c r="S34" s="116"/>
      <c r="T34" s="126"/>
      <c r="U34" s="127"/>
      <c r="V34" s="177"/>
      <c r="W34" s="179"/>
      <c r="X34" s="127"/>
      <c r="Y34" s="193"/>
      <c r="Z34" s="188">
        <f t="shared" si="10"/>
        <v>0</v>
      </c>
      <c r="AA34" s="154">
        <f t="shared" si="11"/>
        <v>0</v>
      </c>
      <c r="AB34" s="154">
        <f t="shared" si="11"/>
        <v>0</v>
      </c>
    </row>
    <row r="35" spans="1:32" s="102" customFormat="1" ht="13.2" x14ac:dyDescent="0.3">
      <c r="A35" s="203"/>
      <c r="B35" s="214" t="s">
        <v>274</v>
      </c>
      <c r="C35" s="105">
        <v>1</v>
      </c>
      <c r="D35" s="105" t="s">
        <v>271</v>
      </c>
      <c r="E35" s="105">
        <v>12</v>
      </c>
      <c r="F35" s="104">
        <v>1</v>
      </c>
      <c r="G35" s="109">
        <f>((11000-300+3025)/$G$3)+'[1]Completed Example Fair Share'!$D$44</f>
        <v>223.25384615384615</v>
      </c>
      <c r="H35" s="109">
        <f>C35*G35*E35</f>
        <v>2679.0461538461541</v>
      </c>
      <c r="I35" s="109">
        <f>C35*E35*F35*211.54</f>
        <v>2538.48</v>
      </c>
      <c r="J35" s="170">
        <f>H35-I35</f>
        <v>140.56615384615407</v>
      </c>
      <c r="K35" s="169">
        <f>C35</f>
        <v>1</v>
      </c>
      <c r="L35" s="105">
        <f>E35</f>
        <v>12</v>
      </c>
      <c r="M35" s="109">
        <f>G35*1.05</f>
        <v>234.41653846153847</v>
      </c>
      <c r="N35" s="109">
        <f>K35*M35*L35*F35</f>
        <v>2812.9984615384615</v>
      </c>
      <c r="O35" s="109">
        <f>I35*1.05</f>
        <v>2665.404</v>
      </c>
      <c r="P35" s="170">
        <f>N35-O35</f>
        <v>147.59446153846147</v>
      </c>
      <c r="Q35" s="169">
        <f>K35</f>
        <v>1</v>
      </c>
      <c r="R35" s="105">
        <f>L35</f>
        <v>12</v>
      </c>
      <c r="S35" s="109">
        <f>M35*1.05</f>
        <v>246.13736538461541</v>
      </c>
      <c r="T35" s="109">
        <f>Q35*S35*R35*F35</f>
        <v>2953.6483846153851</v>
      </c>
      <c r="U35" s="109">
        <f>O35*1.05</f>
        <v>2798.6741999999999</v>
      </c>
      <c r="V35" s="170">
        <f>T35-U35</f>
        <v>154.97418461538518</v>
      </c>
      <c r="W35" s="192">
        <f>I35+O35+U35</f>
        <v>8002.5581999999995</v>
      </c>
      <c r="X35" s="109">
        <f>J35+P35+V35</f>
        <v>443.13480000000072</v>
      </c>
      <c r="Y35" s="170">
        <f>W35+X35</f>
        <v>8445.6929999999993</v>
      </c>
      <c r="Z35" s="188">
        <f t="shared" si="10"/>
        <v>0</v>
      </c>
      <c r="AA35" s="154">
        <f t="shared" si="11"/>
        <v>0</v>
      </c>
      <c r="AB35" s="154">
        <f t="shared" si="11"/>
        <v>0</v>
      </c>
      <c r="AC35" s="154"/>
      <c r="AD35" s="154"/>
      <c r="AE35" s="154"/>
      <c r="AF35" s="154"/>
    </row>
    <row r="36" spans="1:32" s="102" customFormat="1" ht="13.2" x14ac:dyDescent="0.3">
      <c r="A36" s="203"/>
      <c r="B36" s="211" t="s">
        <v>275</v>
      </c>
      <c r="C36" s="105">
        <v>1</v>
      </c>
      <c r="D36" s="105" t="s">
        <v>271</v>
      </c>
      <c r="E36" s="105">
        <v>12</v>
      </c>
      <c r="F36" s="104">
        <v>1</v>
      </c>
      <c r="G36" s="109">
        <f>3000/$G$3</f>
        <v>46.153846153846153</v>
      </c>
      <c r="H36" s="109">
        <f>C36*G36*E36</f>
        <v>553.84615384615381</v>
      </c>
      <c r="I36" s="109">
        <f>H36</f>
        <v>553.84615384615381</v>
      </c>
      <c r="J36" s="170">
        <f>H36-I36</f>
        <v>0</v>
      </c>
      <c r="K36" s="169">
        <f>C36</f>
        <v>1</v>
      </c>
      <c r="L36" s="105">
        <f>E36</f>
        <v>12</v>
      </c>
      <c r="M36" s="109">
        <f>G36*1.05</f>
        <v>48.46153846153846</v>
      </c>
      <c r="N36" s="109">
        <f>K36*M36*L36*F36</f>
        <v>581.53846153846155</v>
      </c>
      <c r="O36" s="109">
        <f>N36</f>
        <v>581.53846153846155</v>
      </c>
      <c r="P36" s="170">
        <f>N36-O36</f>
        <v>0</v>
      </c>
      <c r="Q36" s="169">
        <f>K36</f>
        <v>1</v>
      </c>
      <c r="R36" s="105">
        <f>L36</f>
        <v>12</v>
      </c>
      <c r="S36" s="109">
        <f>M36*1.05</f>
        <v>50.884615384615387</v>
      </c>
      <c r="T36" s="109">
        <f>Q36*S36*R36*F36</f>
        <v>610.61538461538464</v>
      </c>
      <c r="U36" s="109">
        <f>T36</f>
        <v>610.61538461538464</v>
      </c>
      <c r="V36" s="170">
        <f>T36-U36</f>
        <v>0</v>
      </c>
      <c r="W36" s="192">
        <f>I36+O36+U36</f>
        <v>1746</v>
      </c>
      <c r="X36" s="109">
        <f>J36+P36+V36</f>
        <v>0</v>
      </c>
      <c r="Y36" s="170">
        <f>W36+X36</f>
        <v>1746</v>
      </c>
      <c r="Z36" s="188">
        <f t="shared" si="10"/>
        <v>0</v>
      </c>
      <c r="AA36" s="154">
        <f t="shared" si="11"/>
        <v>0</v>
      </c>
      <c r="AB36" s="154">
        <f t="shared" si="11"/>
        <v>0</v>
      </c>
      <c r="AC36" s="154"/>
      <c r="AD36" s="154"/>
      <c r="AE36" s="154"/>
      <c r="AF36" s="154"/>
    </row>
    <row r="37" spans="1:32" s="102" customFormat="1" ht="13.2" x14ac:dyDescent="0.3">
      <c r="A37" s="203"/>
      <c r="B37" s="212" t="s">
        <v>276</v>
      </c>
      <c r="C37" s="105"/>
      <c r="D37" s="105"/>
      <c r="E37" s="128"/>
      <c r="F37" s="104"/>
      <c r="G37" s="128"/>
      <c r="H37" s="114">
        <f>SUM(H35:H36)</f>
        <v>3232.8923076923079</v>
      </c>
      <c r="I37" s="114">
        <f>SUM(I35:I36)</f>
        <v>3092.3261538461538</v>
      </c>
      <c r="J37" s="172">
        <f>SUM(J35:J36)</f>
        <v>140.56615384615407</v>
      </c>
      <c r="K37" s="169"/>
      <c r="L37" s="105"/>
      <c r="M37" s="128"/>
      <c r="N37" s="114">
        <f>SUM(N35:N36)</f>
        <v>3394.5369230769229</v>
      </c>
      <c r="O37" s="114">
        <f>SUM(O35:O36)</f>
        <v>3246.9424615384614</v>
      </c>
      <c r="P37" s="172">
        <f>SUM(P35:P36)</f>
        <v>147.59446153846147</v>
      </c>
      <c r="Q37" s="169"/>
      <c r="R37" s="105"/>
      <c r="S37" s="109"/>
      <c r="T37" s="114">
        <f t="shared" ref="T37:Y37" si="21">SUM(T35:T36)</f>
        <v>3564.2637692307699</v>
      </c>
      <c r="U37" s="114">
        <f t="shared" si="21"/>
        <v>3409.2895846153847</v>
      </c>
      <c r="V37" s="172">
        <f t="shared" si="21"/>
        <v>154.97418461538518</v>
      </c>
      <c r="W37" s="178">
        <f t="shared" si="21"/>
        <v>9748.5581999999995</v>
      </c>
      <c r="X37" s="114">
        <f t="shared" si="21"/>
        <v>443.13480000000072</v>
      </c>
      <c r="Y37" s="172">
        <f t="shared" si="21"/>
        <v>10191.692999999999</v>
      </c>
      <c r="Z37" s="188">
        <f t="shared" si="10"/>
        <v>0</v>
      </c>
      <c r="AA37" s="154">
        <f t="shared" si="11"/>
        <v>0</v>
      </c>
      <c r="AB37" s="154">
        <f t="shared" si="11"/>
        <v>0</v>
      </c>
      <c r="AC37" s="232"/>
      <c r="AD37" s="232"/>
      <c r="AE37" s="232"/>
      <c r="AF37" s="154"/>
    </row>
    <row r="38" spans="1:32" s="102" customFormat="1" x14ac:dyDescent="0.25">
      <c r="A38" s="203"/>
      <c r="B38" s="213" t="s">
        <v>240</v>
      </c>
      <c r="C38" s="118"/>
      <c r="D38" s="118"/>
      <c r="E38" s="115"/>
      <c r="F38" s="117"/>
      <c r="G38" s="115"/>
      <c r="H38" s="126"/>
      <c r="I38" s="129"/>
      <c r="J38" s="215"/>
      <c r="K38" s="175"/>
      <c r="L38" s="118"/>
      <c r="M38" s="115"/>
      <c r="N38" s="126"/>
      <c r="O38" s="127"/>
      <c r="P38" s="177"/>
      <c r="Q38" s="175"/>
      <c r="R38" s="118"/>
      <c r="S38" s="115"/>
      <c r="T38" s="126"/>
      <c r="U38" s="127"/>
      <c r="V38" s="177"/>
      <c r="W38" s="179"/>
      <c r="X38" s="127"/>
      <c r="Y38" s="193"/>
      <c r="Z38" s="188">
        <f t="shared" si="10"/>
        <v>0</v>
      </c>
      <c r="AA38" s="154">
        <f t="shared" si="11"/>
        <v>0</v>
      </c>
      <c r="AB38" s="154">
        <f t="shared" si="11"/>
        <v>0</v>
      </c>
    </row>
    <row r="39" spans="1:32" s="102" customFormat="1" ht="13.2" x14ac:dyDescent="0.3">
      <c r="A39" s="203"/>
      <c r="B39" s="211" t="s">
        <v>277</v>
      </c>
      <c r="C39" s="105">
        <v>1</v>
      </c>
      <c r="D39" s="196" t="s">
        <v>278</v>
      </c>
      <c r="E39" s="105">
        <v>1</v>
      </c>
      <c r="F39" s="104">
        <v>1</v>
      </c>
      <c r="G39" s="109" t="e">
        <f>#REF!</f>
        <v>#REF!</v>
      </c>
      <c r="H39" s="109" t="e">
        <f>#REF!</f>
        <v>#REF!</v>
      </c>
      <c r="I39" s="109" t="e">
        <f>#REF!</f>
        <v>#REF!</v>
      </c>
      <c r="J39" s="170" t="e">
        <f>#REF!</f>
        <v>#REF!</v>
      </c>
      <c r="K39" s="169">
        <v>1</v>
      </c>
      <c r="L39" s="105">
        <v>1</v>
      </c>
      <c r="M39" s="109" t="e">
        <f>#REF!</f>
        <v>#REF!</v>
      </c>
      <c r="N39" s="109" t="e">
        <f>#REF!</f>
        <v>#REF!</v>
      </c>
      <c r="O39" s="109" t="e">
        <f>#REF!</f>
        <v>#REF!</v>
      </c>
      <c r="P39" s="170" t="e">
        <f>#REF!</f>
        <v>#REF!</v>
      </c>
      <c r="Q39" s="169">
        <v>1</v>
      </c>
      <c r="R39" s="105">
        <f>L39</f>
        <v>1</v>
      </c>
      <c r="S39" s="109" t="e">
        <f>#REF!</f>
        <v>#REF!</v>
      </c>
      <c r="T39" s="109" t="e">
        <f>Q39*S39*R39*F39</f>
        <v>#REF!</v>
      </c>
      <c r="U39" s="109" t="e">
        <f>#REF!</f>
        <v>#REF!</v>
      </c>
      <c r="V39" s="170" t="e">
        <f>#REF!</f>
        <v>#REF!</v>
      </c>
      <c r="W39" s="192" t="e">
        <f>I39+O39+U39</f>
        <v>#REF!</v>
      </c>
      <c r="X39" s="109" t="e">
        <f>J39+P39+V39</f>
        <v>#REF!</v>
      </c>
      <c r="Y39" s="170" t="e">
        <f>W39+X39</f>
        <v>#REF!</v>
      </c>
      <c r="Z39" s="188" t="e">
        <f t="shared" si="10"/>
        <v>#REF!</v>
      </c>
      <c r="AA39" s="154" t="e">
        <f t="shared" si="11"/>
        <v>#REF!</v>
      </c>
      <c r="AB39" s="154" t="e">
        <f t="shared" si="11"/>
        <v>#REF!</v>
      </c>
      <c r="AC39" s="154"/>
      <c r="AD39" s="154"/>
      <c r="AE39" s="154"/>
      <c r="AF39" s="154"/>
    </row>
    <row r="40" spans="1:32" s="102" customFormat="1" ht="24.6" x14ac:dyDescent="0.3">
      <c r="A40" s="203"/>
      <c r="B40" s="211" t="s">
        <v>279</v>
      </c>
      <c r="C40" s="105">
        <v>10</v>
      </c>
      <c r="D40" s="196" t="s">
        <v>278</v>
      </c>
      <c r="E40" s="105">
        <v>12</v>
      </c>
      <c r="F40" s="104">
        <v>1</v>
      </c>
      <c r="G40" s="109">
        <f>3000/$G$3</f>
        <v>46.153846153846153</v>
      </c>
      <c r="H40" s="110">
        <f>C40*G40*E40</f>
        <v>5538.461538461539</v>
      </c>
      <c r="I40" s="109">
        <v>0</v>
      </c>
      <c r="J40" s="170">
        <f>H40-I40</f>
        <v>5538.461538461539</v>
      </c>
      <c r="K40" s="169">
        <f>C40</f>
        <v>10</v>
      </c>
      <c r="L40" s="105">
        <f>E40</f>
        <v>12</v>
      </c>
      <c r="M40" s="109">
        <f>G40*1.05</f>
        <v>48.46153846153846</v>
      </c>
      <c r="N40" s="110">
        <f>6*E40*F40*G40</f>
        <v>3323.0769230769229</v>
      </c>
      <c r="O40" s="109">
        <v>0</v>
      </c>
      <c r="P40" s="170">
        <f>N40-O40</f>
        <v>3323.0769230769229</v>
      </c>
      <c r="Q40" s="169">
        <f>K40</f>
        <v>10</v>
      </c>
      <c r="R40" s="105">
        <f>L40</f>
        <v>12</v>
      </c>
      <c r="S40" s="109">
        <f>M40*1.05</f>
        <v>50.884615384615387</v>
      </c>
      <c r="T40" s="110">
        <f>4*E40*F40*G40</f>
        <v>2215.3846153846152</v>
      </c>
      <c r="U40" s="109">
        <v>0</v>
      </c>
      <c r="V40" s="170">
        <f>T40-U40</f>
        <v>2215.3846153846152</v>
      </c>
      <c r="W40" s="192">
        <f>I40+O40+U40</f>
        <v>0</v>
      </c>
      <c r="X40" s="109">
        <f>J40+P40+V40</f>
        <v>11076.923076923076</v>
      </c>
      <c r="Y40" s="170">
        <f>W40+X40</f>
        <v>11076.923076923076</v>
      </c>
      <c r="Z40" s="188">
        <f t="shared" si="10"/>
        <v>0</v>
      </c>
      <c r="AA40" s="154">
        <f t="shared" si="11"/>
        <v>0</v>
      </c>
      <c r="AB40" s="154">
        <f t="shared" si="11"/>
        <v>0</v>
      </c>
      <c r="AC40" s="154"/>
      <c r="AD40" s="154"/>
      <c r="AE40" s="154"/>
      <c r="AF40" s="154"/>
    </row>
    <row r="41" spans="1:32" s="111" customFormat="1" ht="13.2" x14ac:dyDescent="0.3">
      <c r="A41" s="156"/>
      <c r="B41" s="212" t="s">
        <v>280</v>
      </c>
      <c r="C41" s="101"/>
      <c r="D41" s="101"/>
      <c r="E41" s="132"/>
      <c r="F41" s="113"/>
      <c r="G41" s="132"/>
      <c r="H41" s="114" t="e">
        <f>SUM(H39:H40)</f>
        <v>#REF!</v>
      </c>
      <c r="I41" s="114" t="e">
        <f t="shared" ref="I41:Y41" si="22">SUM(I39:I40)</f>
        <v>#REF!</v>
      </c>
      <c r="J41" s="172" t="e">
        <f t="shared" si="22"/>
        <v>#REF!</v>
      </c>
      <c r="K41" s="178"/>
      <c r="L41" s="114"/>
      <c r="M41" s="114" t="e">
        <f t="shared" si="22"/>
        <v>#REF!</v>
      </c>
      <c r="N41" s="114" t="e">
        <f t="shared" si="22"/>
        <v>#REF!</v>
      </c>
      <c r="O41" s="114" t="e">
        <f t="shared" si="22"/>
        <v>#REF!</v>
      </c>
      <c r="P41" s="172" t="e">
        <f t="shared" si="22"/>
        <v>#REF!</v>
      </c>
      <c r="Q41" s="178"/>
      <c r="R41" s="114"/>
      <c r="S41" s="114" t="e">
        <f t="shared" si="22"/>
        <v>#REF!</v>
      </c>
      <c r="T41" s="114" t="e">
        <f t="shared" si="22"/>
        <v>#REF!</v>
      </c>
      <c r="U41" s="114" t="e">
        <f t="shared" si="22"/>
        <v>#REF!</v>
      </c>
      <c r="V41" s="172" t="e">
        <f t="shared" si="22"/>
        <v>#REF!</v>
      </c>
      <c r="W41" s="178" t="e">
        <f t="shared" si="22"/>
        <v>#REF!</v>
      </c>
      <c r="X41" s="114" t="e">
        <f t="shared" si="22"/>
        <v>#REF!</v>
      </c>
      <c r="Y41" s="172" t="e">
        <f t="shared" si="22"/>
        <v>#REF!</v>
      </c>
      <c r="Z41" s="188" t="e">
        <f t="shared" si="10"/>
        <v>#REF!</v>
      </c>
      <c r="AA41" s="154" t="e">
        <f t="shared" si="11"/>
        <v>#REF!</v>
      </c>
      <c r="AB41" s="154" t="e">
        <f t="shared" si="11"/>
        <v>#REF!</v>
      </c>
      <c r="AC41" s="232"/>
      <c r="AD41" s="232"/>
      <c r="AE41" s="232"/>
      <c r="AF41" s="154"/>
    </row>
    <row r="42" spans="1:32" s="102" customFormat="1" x14ac:dyDescent="0.25">
      <c r="A42" s="203"/>
      <c r="B42" s="213" t="s">
        <v>221</v>
      </c>
      <c r="C42" s="127"/>
      <c r="D42" s="127"/>
      <c r="E42" s="119"/>
      <c r="F42" s="133"/>
      <c r="G42" s="119"/>
      <c r="H42" s="134"/>
      <c r="I42" s="127"/>
      <c r="J42" s="177"/>
      <c r="K42" s="179"/>
      <c r="L42" s="127"/>
      <c r="M42" s="119"/>
      <c r="N42" s="134"/>
      <c r="O42" s="127"/>
      <c r="P42" s="177"/>
      <c r="Q42" s="179"/>
      <c r="R42" s="127"/>
      <c r="S42" s="119"/>
      <c r="T42" s="134"/>
      <c r="U42" s="127"/>
      <c r="V42" s="177"/>
      <c r="W42" s="179"/>
      <c r="X42" s="127"/>
      <c r="Y42" s="193"/>
      <c r="Z42" s="188">
        <f t="shared" si="10"/>
        <v>0</v>
      </c>
      <c r="AA42" s="154">
        <f t="shared" si="11"/>
        <v>0</v>
      </c>
      <c r="AB42" s="154">
        <f t="shared" si="11"/>
        <v>0</v>
      </c>
    </row>
    <row r="43" spans="1:32" s="102" customFormat="1" ht="13.2" x14ac:dyDescent="0.3">
      <c r="A43" s="203"/>
      <c r="B43" s="211" t="s">
        <v>281</v>
      </c>
      <c r="C43" s="105">
        <v>1</v>
      </c>
      <c r="D43" s="124" t="s">
        <v>282</v>
      </c>
      <c r="E43" s="105">
        <v>1</v>
      </c>
      <c r="F43" s="104">
        <v>1</v>
      </c>
      <c r="G43" s="109">
        <f>60000/$G$3</f>
        <v>923.07692307692309</v>
      </c>
      <c r="H43" s="109">
        <f t="shared" ref="H43:H50" si="23">C43*G43*E43*F43</f>
        <v>923.07692307692309</v>
      </c>
      <c r="I43" s="109">
        <f>H43</f>
        <v>923.07692307692309</v>
      </c>
      <c r="J43" s="170">
        <f t="shared" ref="J43:J48" si="24">H43-I43</f>
        <v>0</v>
      </c>
      <c r="K43" s="169">
        <f>C43</f>
        <v>1</v>
      </c>
      <c r="L43" s="105">
        <v>1</v>
      </c>
      <c r="M43" s="109">
        <v>922.5</v>
      </c>
      <c r="N43" s="109">
        <f>K43*M43*L43*F43</f>
        <v>922.5</v>
      </c>
      <c r="O43" s="109">
        <f>N43</f>
        <v>922.5</v>
      </c>
      <c r="P43" s="170">
        <f t="shared" ref="P43:P50" si="25">N43-O43</f>
        <v>0</v>
      </c>
      <c r="Q43" s="169">
        <f>K43</f>
        <v>1</v>
      </c>
      <c r="R43" s="105">
        <f>L43</f>
        <v>1</v>
      </c>
      <c r="S43" s="224">
        <v>11385</v>
      </c>
      <c r="T43" s="109">
        <f>Q43*S43*R43*F43</f>
        <v>11385</v>
      </c>
      <c r="U43" s="109">
        <f>T43</f>
        <v>11385</v>
      </c>
      <c r="V43" s="170">
        <f>T43-U43</f>
        <v>0</v>
      </c>
      <c r="W43" s="192">
        <f t="shared" ref="W43:X50" si="26">I43+O43+U43</f>
        <v>13230.576923076924</v>
      </c>
      <c r="X43" s="109">
        <f t="shared" si="26"/>
        <v>0</v>
      </c>
      <c r="Y43" s="170">
        <f t="shared" ref="Y43:Y50" si="27">W43+X43</f>
        <v>13230.576923076924</v>
      </c>
      <c r="Z43" s="188">
        <f t="shared" si="10"/>
        <v>0</v>
      </c>
      <c r="AA43" s="154">
        <f t="shared" si="11"/>
        <v>0</v>
      </c>
      <c r="AB43" s="154">
        <f t="shared" si="11"/>
        <v>0</v>
      </c>
      <c r="AC43" s="154"/>
      <c r="AD43" s="154"/>
      <c r="AE43" s="154"/>
      <c r="AF43" s="154"/>
    </row>
    <row r="44" spans="1:32" s="102" customFormat="1" ht="13.2" x14ac:dyDescent="0.3">
      <c r="A44" s="203"/>
      <c r="B44" s="211" t="s">
        <v>283</v>
      </c>
      <c r="C44" s="105">
        <v>1</v>
      </c>
      <c r="D44" s="130" t="s">
        <v>278</v>
      </c>
      <c r="E44" s="105">
        <v>1</v>
      </c>
      <c r="F44" s="104">
        <v>1</v>
      </c>
      <c r="G44" s="109">
        <f>40000/$G$3</f>
        <v>615.38461538461536</v>
      </c>
      <c r="H44" s="109">
        <f t="shared" si="23"/>
        <v>615.38461538461536</v>
      </c>
      <c r="I44" s="109">
        <f>H44</f>
        <v>615.38461538461536</v>
      </c>
      <c r="J44" s="170">
        <f t="shared" si="24"/>
        <v>0</v>
      </c>
      <c r="K44" s="169"/>
      <c r="L44" s="105"/>
      <c r="M44" s="109">
        <v>0</v>
      </c>
      <c r="N44" s="109">
        <v>0</v>
      </c>
      <c r="O44" s="109">
        <f>N44</f>
        <v>0</v>
      </c>
      <c r="P44" s="170">
        <f t="shared" si="25"/>
        <v>0</v>
      </c>
      <c r="Q44" s="169"/>
      <c r="R44" s="105"/>
      <c r="S44" s="109">
        <v>0</v>
      </c>
      <c r="T44" s="109">
        <v>0</v>
      </c>
      <c r="U44" s="109">
        <f>T44</f>
        <v>0</v>
      </c>
      <c r="V44" s="170">
        <v>0</v>
      </c>
      <c r="W44" s="192">
        <f t="shared" si="26"/>
        <v>615.38461538461536</v>
      </c>
      <c r="X44" s="109">
        <f t="shared" si="26"/>
        <v>0</v>
      </c>
      <c r="Y44" s="170">
        <f t="shared" si="27"/>
        <v>615.38461538461536</v>
      </c>
      <c r="Z44" s="188">
        <f t="shared" si="10"/>
        <v>0</v>
      </c>
      <c r="AA44" s="154">
        <f t="shared" si="11"/>
        <v>0</v>
      </c>
      <c r="AB44" s="154">
        <f t="shared" si="11"/>
        <v>0</v>
      </c>
      <c r="AC44" s="154"/>
      <c r="AD44" s="154"/>
      <c r="AE44" s="154"/>
      <c r="AF44" s="154"/>
    </row>
    <row r="45" spans="1:32" s="102" customFormat="1" ht="13.2" x14ac:dyDescent="0.3">
      <c r="A45" s="203"/>
      <c r="B45" s="211" t="s">
        <v>284</v>
      </c>
      <c r="C45" s="105">
        <v>1</v>
      </c>
      <c r="D45" s="131" t="s">
        <v>285</v>
      </c>
      <c r="E45" s="105">
        <v>1</v>
      </c>
      <c r="F45" s="104">
        <v>1</v>
      </c>
      <c r="G45" s="109">
        <f>30000/$G$3</f>
        <v>461.53846153846155</v>
      </c>
      <c r="H45" s="109">
        <f t="shared" si="23"/>
        <v>461.53846153846155</v>
      </c>
      <c r="I45" s="109">
        <f>H45</f>
        <v>461.53846153846155</v>
      </c>
      <c r="J45" s="170">
        <f t="shared" si="24"/>
        <v>0</v>
      </c>
      <c r="K45" s="169"/>
      <c r="L45" s="105"/>
      <c r="M45" s="109">
        <v>0</v>
      </c>
      <c r="N45" s="109">
        <v>0</v>
      </c>
      <c r="O45" s="109">
        <f>N45</f>
        <v>0</v>
      </c>
      <c r="P45" s="170">
        <f t="shared" si="25"/>
        <v>0</v>
      </c>
      <c r="Q45" s="169"/>
      <c r="R45" s="105"/>
      <c r="S45" s="109">
        <v>0</v>
      </c>
      <c r="T45" s="109">
        <v>0</v>
      </c>
      <c r="U45" s="109">
        <f>T45</f>
        <v>0</v>
      </c>
      <c r="V45" s="170">
        <v>0</v>
      </c>
      <c r="W45" s="192">
        <f t="shared" si="26"/>
        <v>461.53846153846155</v>
      </c>
      <c r="X45" s="109">
        <f t="shared" si="26"/>
        <v>0</v>
      </c>
      <c r="Y45" s="170">
        <f t="shared" si="27"/>
        <v>461.53846153846155</v>
      </c>
      <c r="Z45" s="188">
        <f t="shared" si="10"/>
        <v>0</v>
      </c>
      <c r="AA45" s="154">
        <f t="shared" si="11"/>
        <v>0</v>
      </c>
      <c r="AB45" s="154">
        <f t="shared" si="11"/>
        <v>0</v>
      </c>
      <c r="AC45" s="154"/>
      <c r="AD45" s="154"/>
      <c r="AE45" s="154"/>
      <c r="AF45" s="154"/>
    </row>
    <row r="46" spans="1:32" s="102" customFormat="1" ht="13.2" x14ac:dyDescent="0.3">
      <c r="A46" s="203"/>
      <c r="B46" s="211" t="s">
        <v>286</v>
      </c>
      <c r="C46" s="105">
        <v>1</v>
      </c>
      <c r="D46" s="105" t="s">
        <v>271</v>
      </c>
      <c r="E46" s="105">
        <v>12</v>
      </c>
      <c r="F46" s="104">
        <v>1</v>
      </c>
      <c r="G46" s="109">
        <f>15750/$G$3</f>
        <v>242.30769230769232</v>
      </c>
      <c r="H46" s="109">
        <f t="shared" si="23"/>
        <v>2907.6923076923076</v>
      </c>
      <c r="I46" s="109">
        <f>H46</f>
        <v>2907.6923076923076</v>
      </c>
      <c r="J46" s="170">
        <f t="shared" si="24"/>
        <v>0</v>
      </c>
      <c r="K46" s="169">
        <f>C46</f>
        <v>1</v>
      </c>
      <c r="L46" s="105">
        <f>E46</f>
        <v>12</v>
      </c>
      <c r="M46" s="109">
        <f>G46*1.05</f>
        <v>254.42307692307693</v>
      </c>
      <c r="N46" s="109">
        <f>K46*M46*L46*F46</f>
        <v>3053.0769230769233</v>
      </c>
      <c r="O46" s="109">
        <f>N46</f>
        <v>3053.0769230769233</v>
      </c>
      <c r="P46" s="170">
        <f t="shared" si="25"/>
        <v>0</v>
      </c>
      <c r="Q46" s="169">
        <f t="shared" ref="Q46:R50" si="28">K46</f>
        <v>1</v>
      </c>
      <c r="R46" s="105">
        <f t="shared" si="28"/>
        <v>12</v>
      </c>
      <c r="S46" s="109">
        <f>M46*1.05</f>
        <v>267.14423076923077</v>
      </c>
      <c r="T46" s="109">
        <f>Q46*S46*R46*F46</f>
        <v>3205.7307692307695</v>
      </c>
      <c r="U46" s="109">
        <f>T46</f>
        <v>3205.7307692307695</v>
      </c>
      <c r="V46" s="170">
        <f>T46-U46</f>
        <v>0</v>
      </c>
      <c r="W46" s="192">
        <f t="shared" si="26"/>
        <v>9166.5</v>
      </c>
      <c r="X46" s="109">
        <f t="shared" si="26"/>
        <v>0</v>
      </c>
      <c r="Y46" s="170">
        <f t="shared" si="27"/>
        <v>9166.5</v>
      </c>
      <c r="Z46" s="188">
        <f t="shared" si="10"/>
        <v>0</v>
      </c>
      <c r="AA46" s="154">
        <f t="shared" si="11"/>
        <v>0</v>
      </c>
      <c r="AB46" s="154">
        <f t="shared" si="11"/>
        <v>0</v>
      </c>
      <c r="AC46" s="154"/>
      <c r="AD46" s="154"/>
      <c r="AE46" s="154"/>
      <c r="AF46" s="154"/>
    </row>
    <row r="47" spans="1:32" s="102" customFormat="1" ht="13.2" x14ac:dyDescent="0.3">
      <c r="A47" s="203"/>
      <c r="B47" s="216" t="s">
        <v>287</v>
      </c>
      <c r="C47" s="105">
        <v>1</v>
      </c>
      <c r="D47" s="105" t="s">
        <v>271</v>
      </c>
      <c r="E47" s="105">
        <v>12</v>
      </c>
      <c r="F47" s="104">
        <v>1</v>
      </c>
      <c r="G47" s="109">
        <f>70026.5/$G$3</f>
        <v>1077.3307692307692</v>
      </c>
      <c r="H47" s="109">
        <f t="shared" si="23"/>
        <v>12927.969230769231</v>
      </c>
      <c r="I47" s="109">
        <f>H47</f>
        <v>12927.969230769231</v>
      </c>
      <c r="J47" s="170">
        <f t="shared" si="24"/>
        <v>0</v>
      </c>
      <c r="K47" s="169">
        <f>C47</f>
        <v>1</v>
      </c>
      <c r="L47" s="105">
        <f>E47</f>
        <v>12</v>
      </c>
      <c r="M47" s="109">
        <f>G47*1.05</f>
        <v>1131.1973076923077</v>
      </c>
      <c r="N47" s="109">
        <f>K47*M47*L47*F47</f>
        <v>13574.367692307693</v>
      </c>
      <c r="O47" s="109">
        <f>N47</f>
        <v>13574.367692307693</v>
      </c>
      <c r="P47" s="170">
        <f t="shared" si="25"/>
        <v>0</v>
      </c>
      <c r="Q47" s="169">
        <f t="shared" si="28"/>
        <v>1</v>
      </c>
      <c r="R47" s="105">
        <f t="shared" si="28"/>
        <v>12</v>
      </c>
      <c r="S47" s="109">
        <f>M47*1.05</f>
        <v>1187.7571730769232</v>
      </c>
      <c r="T47" s="109">
        <f>Q47*S47*R47*F47</f>
        <v>14253.086076923079</v>
      </c>
      <c r="U47" s="109">
        <f>T47</f>
        <v>14253.086076923079</v>
      </c>
      <c r="V47" s="170">
        <f>T47-U47</f>
        <v>0</v>
      </c>
      <c r="W47" s="192">
        <f t="shared" si="26"/>
        <v>40755.423000000003</v>
      </c>
      <c r="X47" s="109">
        <f t="shared" si="26"/>
        <v>0</v>
      </c>
      <c r="Y47" s="170">
        <f t="shared" si="27"/>
        <v>40755.423000000003</v>
      </c>
      <c r="Z47" s="188">
        <f t="shared" si="10"/>
        <v>0</v>
      </c>
      <c r="AA47" s="154">
        <f t="shared" si="11"/>
        <v>0</v>
      </c>
      <c r="AB47" s="154">
        <f t="shared" si="11"/>
        <v>0</v>
      </c>
      <c r="AC47" s="154"/>
      <c r="AD47" s="154"/>
      <c r="AE47" s="154"/>
      <c r="AF47" s="154"/>
    </row>
    <row r="48" spans="1:32" s="102" customFormat="1" ht="13.2" x14ac:dyDescent="0.3">
      <c r="A48" s="203"/>
      <c r="B48" s="211" t="s">
        <v>288</v>
      </c>
      <c r="C48" s="105">
        <v>1</v>
      </c>
      <c r="D48" s="105" t="s">
        <v>271</v>
      </c>
      <c r="E48" s="105">
        <v>12</v>
      </c>
      <c r="F48" s="108">
        <v>1</v>
      </c>
      <c r="G48" s="224">
        <f>'[1]Completed Example Fair Share'!$D$50</f>
        <v>90.25</v>
      </c>
      <c r="H48" s="224">
        <f t="shared" si="23"/>
        <v>1083</v>
      </c>
      <c r="I48" s="224">
        <f>'[2]Completed Example Fair Share'!$I$50</f>
        <v>851.28</v>
      </c>
      <c r="J48" s="225">
        <f t="shared" si="24"/>
        <v>231.72000000000003</v>
      </c>
      <c r="K48" s="169">
        <f>C48</f>
        <v>1</v>
      </c>
      <c r="L48" s="105">
        <f>E48</f>
        <v>12</v>
      </c>
      <c r="M48" s="224">
        <f>G48*$M$3</f>
        <v>123.5603725</v>
      </c>
      <c r="N48" s="224">
        <f>K48*M48*L48*F48</f>
        <v>1482.7244700000001</v>
      </c>
      <c r="O48" s="226">
        <f>I48*$O$3</f>
        <v>1106.578872</v>
      </c>
      <c r="P48" s="225">
        <f t="shared" si="25"/>
        <v>376.14559800000006</v>
      </c>
      <c r="Q48" s="169">
        <f t="shared" si="28"/>
        <v>1</v>
      </c>
      <c r="R48" s="105">
        <f t="shared" si="28"/>
        <v>12</v>
      </c>
      <c r="S48" s="224">
        <f>M48</f>
        <v>123.5603725</v>
      </c>
      <c r="T48" s="224">
        <f>Q48*S48*R48*F48</f>
        <v>1482.7244700000001</v>
      </c>
      <c r="U48" s="226">
        <f>O48+(O48*$U$3)</f>
        <v>1055.9971517608801</v>
      </c>
      <c r="V48" s="225">
        <f>T48-U48</f>
        <v>426.72731823912</v>
      </c>
      <c r="W48" s="227">
        <f t="shared" si="26"/>
        <v>3013.8560237608799</v>
      </c>
      <c r="X48" s="224">
        <f t="shared" si="26"/>
        <v>1034.5929162391201</v>
      </c>
      <c r="Y48" s="225">
        <f t="shared" si="27"/>
        <v>4048.4489400000002</v>
      </c>
      <c r="Z48" s="188">
        <f t="shared" si="10"/>
        <v>0</v>
      </c>
      <c r="AA48" s="154">
        <f t="shared" si="11"/>
        <v>0</v>
      </c>
      <c r="AB48" s="154">
        <f t="shared" si="11"/>
        <v>0</v>
      </c>
      <c r="AC48" s="154"/>
      <c r="AD48" s="154"/>
      <c r="AE48" s="154"/>
      <c r="AF48" s="154"/>
    </row>
    <row r="49" spans="1:32" s="102" customFormat="1" ht="24.6" x14ac:dyDescent="0.3">
      <c r="A49" s="203"/>
      <c r="B49" s="211" t="s">
        <v>289</v>
      </c>
      <c r="C49" s="105">
        <v>1</v>
      </c>
      <c r="D49" s="105" t="s">
        <v>271</v>
      </c>
      <c r="E49" s="105">
        <v>12</v>
      </c>
      <c r="F49" s="108">
        <v>1</v>
      </c>
      <c r="G49" s="224">
        <f>'[1]Completed Example Fair Share'!$D$57+'[1]Completed Example Fair Share'!$D$58</f>
        <v>67.559999999999988</v>
      </c>
      <c r="H49" s="224">
        <f>C49*G49*E49*F49</f>
        <v>810.7199999999998</v>
      </c>
      <c r="I49" s="224">
        <f>'[2]Completed Example Fair Share'!$I$57+'[2]Completed Example Fair Share'!$I$58</f>
        <v>805.31999999999994</v>
      </c>
      <c r="J49" s="225">
        <f>H49-I49</f>
        <v>5.3999999999998636</v>
      </c>
      <c r="K49" s="169">
        <f>C49</f>
        <v>1</v>
      </c>
      <c r="L49" s="105">
        <f>E49</f>
        <v>12</v>
      </c>
      <c r="M49" s="224">
        <f>G49*$M$3</f>
        <v>92.495720399999982</v>
      </c>
      <c r="N49" s="224">
        <f>K49*M49*L49*F49</f>
        <v>1109.9486447999998</v>
      </c>
      <c r="O49" s="226">
        <f>I49*$O$3</f>
        <v>1046.835468</v>
      </c>
      <c r="P49" s="225">
        <f t="shared" si="25"/>
        <v>63.113176799999792</v>
      </c>
      <c r="Q49" s="169">
        <f>K49</f>
        <v>1</v>
      </c>
      <c r="R49" s="105">
        <f>L49</f>
        <v>12</v>
      </c>
      <c r="S49" s="224">
        <f>M49</f>
        <v>92.495720399999982</v>
      </c>
      <c r="T49" s="224">
        <f>Q49*S49*R49*F49</f>
        <v>1109.9486447999998</v>
      </c>
      <c r="U49" s="226">
        <f>O49+(O49*$U$3)</f>
        <v>998.98461875772</v>
      </c>
      <c r="V49" s="225">
        <f>T49-U49</f>
        <v>110.96402604227978</v>
      </c>
      <c r="W49" s="227">
        <f>I49+O49+U49</f>
        <v>2851.1400867577199</v>
      </c>
      <c r="X49" s="224">
        <f>J49+P49+V49</f>
        <v>179.47720284227944</v>
      </c>
      <c r="Y49" s="225">
        <f>W49+X49</f>
        <v>3030.6172895999994</v>
      </c>
      <c r="Z49" s="188">
        <f t="shared" si="10"/>
        <v>0</v>
      </c>
      <c r="AA49" s="154">
        <f t="shared" si="11"/>
        <v>0</v>
      </c>
      <c r="AB49" s="154">
        <f t="shared" si="11"/>
        <v>0</v>
      </c>
      <c r="AC49" s="154"/>
      <c r="AD49" s="154"/>
      <c r="AE49" s="154"/>
      <c r="AF49" s="154"/>
    </row>
    <row r="50" spans="1:32" s="102" customFormat="1" ht="28.5" customHeight="1" x14ac:dyDescent="0.3">
      <c r="A50" s="203"/>
      <c r="B50" s="211" t="s">
        <v>290</v>
      </c>
      <c r="C50" s="105">
        <v>4</v>
      </c>
      <c r="D50" s="105" t="s">
        <v>291</v>
      </c>
      <c r="E50" s="105">
        <v>12</v>
      </c>
      <c r="F50" s="108">
        <v>1</v>
      </c>
      <c r="G50" s="224">
        <f>'[3]Completed Example Fair Share'!$D$59</f>
        <v>86.29</v>
      </c>
      <c r="H50" s="224">
        <f t="shared" si="23"/>
        <v>4141.92</v>
      </c>
      <c r="I50" s="224">
        <f>H50</f>
        <v>4141.92</v>
      </c>
      <c r="J50" s="225">
        <f>H50-I50</f>
        <v>0</v>
      </c>
      <c r="K50" s="169">
        <f>C50</f>
        <v>4</v>
      </c>
      <c r="L50" s="105">
        <f>E50</f>
        <v>12</v>
      </c>
      <c r="M50" s="224">
        <f>G50*$M$3</f>
        <v>118.1387761</v>
      </c>
      <c r="N50" s="224">
        <f>K50*M50*L50*F50</f>
        <v>5670.6612528000005</v>
      </c>
      <c r="O50" s="226">
        <f>I50*$O$3</f>
        <v>5384.0818079999999</v>
      </c>
      <c r="P50" s="225">
        <f t="shared" si="25"/>
        <v>286.5794448000006</v>
      </c>
      <c r="Q50" s="169">
        <f t="shared" si="28"/>
        <v>4</v>
      </c>
      <c r="R50" s="105">
        <f t="shared" si="28"/>
        <v>12</v>
      </c>
      <c r="S50" s="224">
        <f>M50</f>
        <v>118.1387761</v>
      </c>
      <c r="T50" s="224">
        <f>Q50*S50*R50*F50</f>
        <v>5670.6612528000005</v>
      </c>
      <c r="U50" s="226">
        <f>O50+(O50*$U$3)</f>
        <v>5137.9754285563195</v>
      </c>
      <c r="V50" s="225">
        <f>T50-U50</f>
        <v>532.68582424368105</v>
      </c>
      <c r="W50" s="227">
        <f t="shared" si="26"/>
        <v>14663.97723655632</v>
      </c>
      <c r="X50" s="224">
        <f>J50+P50+V50</f>
        <v>819.26526904368166</v>
      </c>
      <c r="Y50" s="225">
        <f t="shared" si="27"/>
        <v>15483.242505600003</v>
      </c>
      <c r="Z50" s="188">
        <f t="shared" si="10"/>
        <v>0</v>
      </c>
      <c r="AA50" s="154">
        <f t="shared" si="11"/>
        <v>0</v>
      </c>
      <c r="AB50" s="154">
        <f t="shared" si="11"/>
        <v>0</v>
      </c>
      <c r="AC50" s="154"/>
      <c r="AD50" s="154">
        <f>533+287</f>
        <v>820</v>
      </c>
      <c r="AE50" s="154"/>
      <c r="AF50" s="154"/>
    </row>
    <row r="51" spans="1:32" s="111" customFormat="1" ht="13.2" x14ac:dyDescent="0.3">
      <c r="A51" s="156"/>
      <c r="B51" s="212" t="s">
        <v>292</v>
      </c>
      <c r="C51" s="101"/>
      <c r="D51" s="101"/>
      <c r="E51" s="132"/>
      <c r="F51" s="113"/>
      <c r="G51" s="132"/>
      <c r="H51" s="114">
        <f t="shared" ref="H51:Y51" si="29">SUM(H43:H50)</f>
        <v>23871.301538461543</v>
      </c>
      <c r="I51" s="114">
        <f t="shared" si="29"/>
        <v>23634.18153846154</v>
      </c>
      <c r="J51" s="172">
        <f t="shared" si="29"/>
        <v>237.11999999999989</v>
      </c>
      <c r="K51" s="178"/>
      <c r="L51" s="114"/>
      <c r="M51" s="114">
        <f t="shared" si="29"/>
        <v>2642.3152536153852</v>
      </c>
      <c r="N51" s="114">
        <f t="shared" si="29"/>
        <v>25813.278982984615</v>
      </c>
      <c r="O51" s="114">
        <f t="shared" si="29"/>
        <v>25087.440763384613</v>
      </c>
      <c r="P51" s="172">
        <f t="shared" si="29"/>
        <v>725.83821960000046</v>
      </c>
      <c r="Q51" s="178"/>
      <c r="R51" s="114"/>
      <c r="S51" s="114">
        <f t="shared" si="29"/>
        <v>13174.096272846155</v>
      </c>
      <c r="T51" s="114">
        <f t="shared" si="29"/>
        <v>37107.151213753852</v>
      </c>
      <c r="U51" s="114">
        <f t="shared" si="29"/>
        <v>36036.774045228769</v>
      </c>
      <c r="V51" s="172">
        <f t="shared" si="29"/>
        <v>1070.3771685250808</v>
      </c>
      <c r="W51" s="178">
        <f t="shared" si="29"/>
        <v>84758.39634707493</v>
      </c>
      <c r="X51" s="114">
        <f t="shared" si="29"/>
        <v>2033.3353881250812</v>
      </c>
      <c r="Y51" s="172">
        <f t="shared" si="29"/>
        <v>86791.73173520001</v>
      </c>
      <c r="Z51" s="188">
        <f t="shared" si="10"/>
        <v>0</v>
      </c>
      <c r="AA51" s="154">
        <f t="shared" si="11"/>
        <v>0</v>
      </c>
      <c r="AB51" s="154">
        <f t="shared" si="11"/>
        <v>0</v>
      </c>
      <c r="AC51" s="232"/>
      <c r="AD51" s="235"/>
      <c r="AE51" s="232"/>
      <c r="AF51" s="154"/>
    </row>
    <row r="52" spans="1:32" x14ac:dyDescent="0.25">
      <c r="A52" s="204"/>
      <c r="B52" s="217" t="s">
        <v>222</v>
      </c>
      <c r="C52" s="135"/>
      <c r="D52" s="135"/>
      <c r="E52" s="135"/>
      <c r="F52" s="136"/>
      <c r="G52" s="135"/>
      <c r="H52" s="137" t="e">
        <f>H12+H26+H33+H37+H41+H51</f>
        <v>#REF!</v>
      </c>
      <c r="I52" s="137" t="e">
        <f>I12+I26+I33+I37+I41+I51</f>
        <v>#REF!</v>
      </c>
      <c r="J52" s="181" t="e">
        <f>J12+J26+J33+J37+J41+J51</f>
        <v>#REF!</v>
      </c>
      <c r="K52" s="180"/>
      <c r="L52" s="135"/>
      <c r="M52" s="135"/>
      <c r="N52" s="137" t="e">
        <f>N12+N26+N33+N37+N41+N51</f>
        <v>#REF!</v>
      </c>
      <c r="O52" s="137" t="e">
        <f>O12+O26+O33+O37+O41+O51</f>
        <v>#REF!</v>
      </c>
      <c r="P52" s="181" t="e">
        <f>P12+P26+P33+P37+P41+P51</f>
        <v>#REF!</v>
      </c>
      <c r="Q52" s="180"/>
      <c r="R52" s="135"/>
      <c r="S52" s="135"/>
      <c r="T52" s="137" t="e">
        <f t="shared" ref="T52:Y52" si="30">T12+T26+T33+T37+T41+T51</f>
        <v>#REF!</v>
      </c>
      <c r="U52" s="137" t="e">
        <f t="shared" si="30"/>
        <v>#REF!</v>
      </c>
      <c r="V52" s="181" t="e">
        <f t="shared" si="30"/>
        <v>#REF!</v>
      </c>
      <c r="W52" s="194" t="e">
        <f t="shared" si="30"/>
        <v>#REF!</v>
      </c>
      <c r="X52" s="137" t="e">
        <f t="shared" si="30"/>
        <v>#REF!</v>
      </c>
      <c r="Y52" s="181" t="e">
        <f t="shared" si="30"/>
        <v>#REF!</v>
      </c>
      <c r="Z52" s="188" t="e">
        <f t="shared" si="10"/>
        <v>#REF!</v>
      </c>
      <c r="AA52" s="154" t="e">
        <f t="shared" si="11"/>
        <v>#REF!</v>
      </c>
      <c r="AB52" s="154" t="e">
        <f t="shared" si="11"/>
        <v>#REF!</v>
      </c>
      <c r="AC52" s="234"/>
      <c r="AD52" s="236"/>
    </row>
    <row r="53" spans="1:32" x14ac:dyDescent="0.25">
      <c r="A53" s="205"/>
      <c r="B53" s="209" t="s">
        <v>241</v>
      </c>
      <c r="C53" s="94"/>
      <c r="D53" s="94"/>
      <c r="E53" s="94"/>
      <c r="F53" s="138"/>
      <c r="G53" s="94"/>
      <c r="H53" s="137">
        <v>0</v>
      </c>
      <c r="I53" s="137">
        <v>0</v>
      </c>
      <c r="J53" s="181">
        <v>0</v>
      </c>
      <c r="K53" s="182"/>
      <c r="L53" s="94"/>
      <c r="M53" s="94"/>
      <c r="N53" s="137">
        <v>0</v>
      </c>
      <c r="O53" s="137">
        <v>0</v>
      </c>
      <c r="P53" s="181">
        <v>0</v>
      </c>
      <c r="Q53" s="182"/>
      <c r="R53" s="94"/>
      <c r="S53" s="94"/>
      <c r="T53" s="137">
        <v>0</v>
      </c>
      <c r="U53" s="137">
        <v>0</v>
      </c>
      <c r="V53" s="181">
        <v>0</v>
      </c>
      <c r="W53" s="194">
        <v>0</v>
      </c>
      <c r="X53" s="137">
        <v>0</v>
      </c>
      <c r="Y53" s="181">
        <v>0</v>
      </c>
      <c r="Z53" s="188">
        <f t="shared" si="10"/>
        <v>0</v>
      </c>
      <c r="AA53" s="154">
        <f t="shared" si="11"/>
        <v>0</v>
      </c>
      <c r="AB53" s="154">
        <f t="shared" si="11"/>
        <v>0</v>
      </c>
    </row>
    <row r="54" spans="1:32" x14ac:dyDescent="0.25">
      <c r="A54" s="205"/>
      <c r="B54" s="209" t="s">
        <v>242</v>
      </c>
      <c r="C54" s="94"/>
      <c r="D54" s="94"/>
      <c r="E54" s="94"/>
      <c r="F54" s="138"/>
      <c r="G54" s="94"/>
      <c r="H54" s="137" t="e">
        <f>H52-H53</f>
        <v>#REF!</v>
      </c>
      <c r="I54" s="137" t="e">
        <f>I52-I53</f>
        <v>#REF!</v>
      </c>
      <c r="J54" s="181" t="e">
        <f>J52-J53</f>
        <v>#REF!</v>
      </c>
      <c r="K54" s="182"/>
      <c r="L54" s="94"/>
      <c r="M54" s="94"/>
      <c r="N54" s="137" t="e">
        <f>N52-N53</f>
        <v>#REF!</v>
      </c>
      <c r="O54" s="137" t="e">
        <f>O52-O53</f>
        <v>#REF!</v>
      </c>
      <c r="P54" s="181" t="e">
        <f>P52-P53</f>
        <v>#REF!</v>
      </c>
      <c r="Q54" s="182"/>
      <c r="R54" s="94"/>
      <c r="S54" s="94"/>
      <c r="T54" s="137" t="e">
        <f t="shared" ref="T54:Y54" si="31">T52-T53</f>
        <v>#REF!</v>
      </c>
      <c r="U54" s="137" t="e">
        <f t="shared" si="31"/>
        <v>#REF!</v>
      </c>
      <c r="V54" s="181" t="e">
        <f t="shared" si="31"/>
        <v>#REF!</v>
      </c>
      <c r="W54" s="194" t="e">
        <f t="shared" si="31"/>
        <v>#REF!</v>
      </c>
      <c r="X54" s="137" t="e">
        <f t="shared" si="31"/>
        <v>#REF!</v>
      </c>
      <c r="Y54" s="181" t="e">
        <f t="shared" si="31"/>
        <v>#REF!</v>
      </c>
      <c r="Z54" s="188" t="e">
        <f t="shared" si="10"/>
        <v>#REF!</v>
      </c>
      <c r="AA54" s="154" t="e">
        <f t="shared" si="11"/>
        <v>#REF!</v>
      </c>
      <c r="AB54" s="154" t="e">
        <f t="shared" si="11"/>
        <v>#REF!</v>
      </c>
    </row>
    <row r="55" spans="1:32" x14ac:dyDescent="0.25">
      <c r="A55" s="205" t="s">
        <v>243</v>
      </c>
      <c r="B55" s="209" t="s">
        <v>293</v>
      </c>
      <c r="C55" s="94"/>
      <c r="D55" s="222">
        <v>0.17879999999999999</v>
      </c>
      <c r="E55" s="94"/>
      <c r="F55" s="138"/>
      <c r="G55" s="94"/>
      <c r="H55" s="137" t="e">
        <f>H54*17.88/100</f>
        <v>#REF!</v>
      </c>
      <c r="I55" s="137" t="e">
        <f>I54*17.88/100</f>
        <v>#REF!</v>
      </c>
      <c r="J55" s="181" t="e">
        <f>J54*17.88/100</f>
        <v>#REF!</v>
      </c>
      <c r="K55" s="182"/>
      <c r="L55" s="94"/>
      <c r="M55" s="94"/>
      <c r="N55" s="137" t="e">
        <f>N54*17.88/100</f>
        <v>#REF!</v>
      </c>
      <c r="O55" s="137" t="e">
        <f>O54*17.88/100</f>
        <v>#REF!</v>
      </c>
      <c r="P55" s="137" t="e">
        <f>P54*17.88/100</f>
        <v>#REF!</v>
      </c>
      <c r="Q55" s="182"/>
      <c r="R55" s="94"/>
      <c r="S55" s="94"/>
      <c r="T55" s="137" t="e">
        <f>T54*17.88/100</f>
        <v>#REF!</v>
      </c>
      <c r="U55" s="137" t="e">
        <f>U54*17.88/100</f>
        <v>#REF!</v>
      </c>
      <c r="V55" s="137" t="e">
        <f>V54*17.88/100</f>
        <v>#REF!</v>
      </c>
      <c r="W55" s="194" t="e">
        <f>I55+O55+U55</f>
        <v>#REF!</v>
      </c>
      <c r="X55" s="137" t="e">
        <f>J55+P55+V55</f>
        <v>#REF!</v>
      </c>
      <c r="Y55" s="181" t="e">
        <f>W55+X55</f>
        <v>#REF!</v>
      </c>
      <c r="Z55" s="188" t="e">
        <f t="shared" si="10"/>
        <v>#REF!</v>
      </c>
      <c r="AA55" s="154" t="e">
        <f t="shared" si="11"/>
        <v>#REF!</v>
      </c>
      <c r="AB55" s="154" t="e">
        <f t="shared" si="11"/>
        <v>#REF!</v>
      </c>
    </row>
    <row r="56" spans="1:32" ht="12.6" thickBot="1" x14ac:dyDescent="0.3">
      <c r="A56" s="205"/>
      <c r="B56" s="218" t="s">
        <v>244</v>
      </c>
      <c r="C56" s="184"/>
      <c r="D56" s="184"/>
      <c r="E56" s="184"/>
      <c r="F56" s="219"/>
      <c r="G56" s="184"/>
      <c r="H56" s="185" t="e">
        <f>H55+H52</f>
        <v>#REF!</v>
      </c>
      <c r="I56" s="185" t="e">
        <f>I55+I52</f>
        <v>#REF!</v>
      </c>
      <c r="J56" s="186" t="e">
        <f>J55+J52</f>
        <v>#REF!</v>
      </c>
      <c r="K56" s="183"/>
      <c r="L56" s="184"/>
      <c r="M56" s="184"/>
      <c r="N56" s="185" t="e">
        <f>N55+N52</f>
        <v>#REF!</v>
      </c>
      <c r="O56" s="185" t="e">
        <f>O55+O52</f>
        <v>#REF!</v>
      </c>
      <c r="P56" s="186" t="e">
        <f>P55+P52</f>
        <v>#REF!</v>
      </c>
      <c r="Q56" s="183"/>
      <c r="R56" s="184"/>
      <c r="S56" s="184"/>
      <c r="T56" s="185" t="e">
        <f t="shared" ref="T56:Y56" si="32">T55+T52</f>
        <v>#REF!</v>
      </c>
      <c r="U56" s="185" t="e">
        <f t="shared" si="32"/>
        <v>#REF!</v>
      </c>
      <c r="V56" s="186" t="e">
        <f t="shared" si="32"/>
        <v>#REF!</v>
      </c>
      <c r="W56" s="195" t="e">
        <f t="shared" si="32"/>
        <v>#REF!</v>
      </c>
      <c r="X56" s="185" t="e">
        <f t="shared" si="32"/>
        <v>#REF!</v>
      </c>
      <c r="Y56" s="186" t="e">
        <f t="shared" si="32"/>
        <v>#REF!</v>
      </c>
      <c r="Z56" s="188" t="e">
        <f t="shared" si="10"/>
        <v>#REF!</v>
      </c>
      <c r="AA56" s="154" t="e">
        <f t="shared" si="11"/>
        <v>#REF!</v>
      </c>
      <c r="AB56" s="154" t="e">
        <f t="shared" si="11"/>
        <v>#REF!</v>
      </c>
    </row>
    <row r="57" spans="1:32" x14ac:dyDescent="0.25">
      <c r="B57" s="206"/>
      <c r="C57" s="160"/>
      <c r="D57" s="160"/>
      <c r="E57" s="161"/>
      <c r="F57" s="207"/>
      <c r="G57" s="161"/>
      <c r="H57" s="162"/>
      <c r="I57" s="223"/>
      <c r="J57" s="223"/>
      <c r="K57" s="160"/>
      <c r="L57" s="160"/>
      <c r="M57" s="161"/>
      <c r="N57" s="162"/>
      <c r="O57" s="162"/>
      <c r="P57" s="162"/>
      <c r="Q57" s="160"/>
      <c r="R57" s="160"/>
      <c r="S57" s="161"/>
      <c r="T57" s="162"/>
      <c r="U57" s="162"/>
      <c r="V57" s="162"/>
      <c r="W57" s="162"/>
      <c r="X57" s="162"/>
      <c r="Y57" s="162"/>
    </row>
    <row r="58" spans="1:32" hidden="1" x14ac:dyDescent="0.25">
      <c r="H58" s="141"/>
      <c r="I58" s="197"/>
      <c r="J58" s="141"/>
      <c r="N58" s="141"/>
      <c r="O58" s="197"/>
      <c r="P58" s="141"/>
      <c r="T58" s="141"/>
      <c r="U58" s="197"/>
      <c r="V58" s="141"/>
      <c r="W58" s="141"/>
      <c r="X58" s="141"/>
      <c r="Y58" s="141"/>
      <c r="Z58" s="188"/>
      <c r="AA58" s="154"/>
      <c r="AB58" s="154"/>
    </row>
    <row r="59" spans="1:32" hidden="1" x14ac:dyDescent="0.25">
      <c r="F59" s="144"/>
      <c r="H59" s="141"/>
      <c r="I59" s="198"/>
      <c r="J59" s="141"/>
      <c r="K59" s="141"/>
      <c r="L59" s="141"/>
      <c r="N59" s="141"/>
      <c r="O59" s="198"/>
      <c r="P59" s="141"/>
      <c r="Q59" s="141"/>
      <c r="R59" s="141"/>
      <c r="T59" s="141"/>
      <c r="U59" s="198"/>
      <c r="V59" s="141"/>
      <c r="W59" s="141"/>
      <c r="X59" s="141"/>
      <c r="Y59" s="141"/>
      <c r="Z59" s="188"/>
      <c r="AA59" s="154"/>
      <c r="AB59" s="154"/>
    </row>
    <row r="60" spans="1:32" hidden="1" x14ac:dyDescent="0.25"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145"/>
    </row>
    <row r="61" spans="1:32" hidden="1" x14ac:dyDescent="0.25">
      <c r="H61" s="141"/>
      <c r="N61" s="141"/>
      <c r="T61" s="141"/>
    </row>
    <row r="62" spans="1:32" hidden="1" x14ac:dyDescent="0.25">
      <c r="H62" s="141"/>
      <c r="N62" s="141"/>
      <c r="T62" s="141"/>
    </row>
    <row r="63" spans="1:32" hidden="1" x14ac:dyDescent="0.25">
      <c r="H63" s="141"/>
      <c r="N63" s="141"/>
      <c r="O63" s="141"/>
      <c r="P63" s="141"/>
      <c r="T63" s="141"/>
      <c r="U63" s="141"/>
      <c r="V63" s="141"/>
      <c r="X63" s="143"/>
    </row>
    <row r="64" spans="1:32" hidden="1" x14ac:dyDescent="0.25">
      <c r="H64" s="141"/>
      <c r="N64" s="141"/>
      <c r="O64" s="141"/>
      <c r="T64" s="141"/>
      <c r="U64" s="141"/>
      <c r="X64" s="139"/>
    </row>
    <row r="65" spans="8:27" hidden="1" x14ac:dyDescent="0.25">
      <c r="H65" s="141"/>
      <c r="N65" s="220"/>
      <c r="O65" s="220"/>
      <c r="T65" s="220"/>
      <c r="U65" s="220"/>
      <c r="Y65" s="199"/>
    </row>
    <row r="66" spans="8:27" hidden="1" x14ac:dyDescent="0.25">
      <c r="H66" s="141"/>
      <c r="N66" s="141"/>
      <c r="T66" s="141"/>
    </row>
    <row r="67" spans="8:27" hidden="1" x14ac:dyDescent="0.25">
      <c r="N67" s="141"/>
      <c r="AA67" s="200"/>
    </row>
    <row r="68" spans="8:27" hidden="1" x14ac:dyDescent="0.25"/>
    <row r="69" spans="8:27" hidden="1" x14ac:dyDescent="0.25"/>
    <row r="70" spans="8:27" hidden="1" x14ac:dyDescent="0.25"/>
    <row r="71" spans="8:27" hidden="1" x14ac:dyDescent="0.25">
      <c r="H71" s="141"/>
    </row>
    <row r="72" spans="8:27" hidden="1" x14ac:dyDescent="0.25">
      <c r="H72" s="139"/>
      <c r="N72" s="139"/>
      <c r="T72" s="139"/>
    </row>
    <row r="73" spans="8:27" hidden="1" x14ac:dyDescent="0.25">
      <c r="H73" s="141"/>
    </row>
    <row r="74" spans="8:27" x14ac:dyDescent="0.25">
      <c r="H74" s="199"/>
      <c r="I74" s="199"/>
      <c r="J74" s="199"/>
      <c r="N74" s="199"/>
      <c r="O74" s="199"/>
      <c r="P74" s="199"/>
      <c r="T74" s="199"/>
      <c r="U74" s="199"/>
      <c r="V74" s="199"/>
      <c r="W74" s="199"/>
      <c r="X74" s="199"/>
      <c r="Y74" s="199"/>
    </row>
    <row r="76" spans="8:27" x14ac:dyDescent="0.25">
      <c r="H76" s="139"/>
      <c r="N76" s="139"/>
      <c r="T76" s="139"/>
      <c r="Y76" s="139"/>
      <c r="Z76" s="143"/>
    </row>
    <row r="77" spans="8:27" x14ac:dyDescent="0.25">
      <c r="H77" s="139"/>
      <c r="N77" s="139"/>
      <c r="T77" s="139"/>
      <c r="Y77" s="146"/>
    </row>
    <row r="78" spans="8:27" x14ac:dyDescent="0.25">
      <c r="H78" s="139"/>
      <c r="N78" s="139"/>
      <c r="T78" s="139"/>
      <c r="Y78" s="139"/>
      <c r="Z78" s="139"/>
    </row>
    <row r="79" spans="8:27" x14ac:dyDescent="0.25">
      <c r="H79" s="139"/>
      <c r="N79" s="139"/>
      <c r="T79" s="139"/>
      <c r="Y79" s="139"/>
    </row>
    <row r="80" spans="8:27" x14ac:dyDescent="0.25">
      <c r="H80" s="139"/>
      <c r="N80" s="139"/>
      <c r="T80" s="139"/>
      <c r="U80" s="139"/>
      <c r="Y80" s="139"/>
    </row>
    <row r="81" spans="2:25" s="148" customFormat="1" ht="11.4" x14ac:dyDescent="0.2">
      <c r="B81" s="147"/>
      <c r="E81" s="149"/>
      <c r="F81" s="150"/>
      <c r="G81" s="149"/>
      <c r="H81" s="151"/>
      <c r="M81" s="149"/>
      <c r="N81" s="151"/>
      <c r="S81" s="149"/>
      <c r="T81" s="151"/>
      <c r="U81" s="151"/>
      <c r="Y81" s="151"/>
    </row>
    <row r="82" spans="2:25" x14ac:dyDescent="0.25">
      <c r="H82" s="139"/>
      <c r="N82" s="152"/>
      <c r="T82" s="152"/>
      <c r="Y82" s="152"/>
    </row>
    <row r="83" spans="2:25" x14ac:dyDescent="0.25">
      <c r="H83" s="153"/>
      <c r="N83" s="153"/>
      <c r="T83" s="153"/>
      <c r="Y83" s="153"/>
    </row>
    <row r="84" spans="2:25" x14ac:dyDescent="0.25">
      <c r="H84" s="153"/>
    </row>
    <row r="85" spans="2:25" x14ac:dyDescent="0.25">
      <c r="H85" s="139"/>
    </row>
    <row r="87" spans="2:25" x14ac:dyDescent="0.25">
      <c r="H87" s="139"/>
      <c r="N87" s="139"/>
      <c r="T87" s="139"/>
      <c r="Y87" s="139"/>
    </row>
    <row r="88" spans="2:25" x14ac:dyDescent="0.25">
      <c r="H88" s="139"/>
      <c r="N88" s="139"/>
      <c r="T88" s="139"/>
    </row>
    <row r="89" spans="2:25" x14ac:dyDescent="0.25">
      <c r="H89" s="139"/>
      <c r="N89" s="139"/>
      <c r="T89" s="139"/>
    </row>
    <row r="90" spans="2:25" x14ac:dyDescent="0.25">
      <c r="H90" s="139"/>
      <c r="N90" s="139"/>
      <c r="T90" s="139"/>
    </row>
    <row r="91" spans="2:25" x14ac:dyDescent="0.25">
      <c r="H91" s="139"/>
      <c r="N91" s="139"/>
      <c r="T91" s="139"/>
    </row>
  </sheetData>
  <mergeCells count="4">
    <mergeCell ref="C1:J1"/>
    <mergeCell ref="K1:P1"/>
    <mergeCell ref="Q1:V1"/>
    <mergeCell ref="W1:Y1"/>
  </mergeCells>
  <printOptions horizontalCentered="1"/>
  <pageMargins left="0.25" right="0.25" top="0.75" bottom="0.75" header="0.3" footer="0.3"/>
  <pageSetup scale="62" fitToHeight="0" orientation="landscape" r:id="rId1"/>
  <headerFooter alignWithMargins="0">
    <oddHeader>&amp;C&amp;"Arial,Bold"&amp;12CRS CBDP Project in Orissa</oddHeader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9787BC67CC3F4284B3E7E4E430FA9E" ma:contentTypeVersion="13" ma:contentTypeDescription="Create a new document." ma:contentTypeScope="" ma:versionID="ef9949ef294758fa6d425b345a57b020">
  <xsd:schema xmlns:xsd="http://www.w3.org/2001/XMLSchema" xmlns:xs="http://www.w3.org/2001/XMLSchema" xmlns:p="http://schemas.microsoft.com/office/2006/metadata/properties" xmlns:ns2="deb7ee5f-1284-4a8b-b4ef-b0a5fa0f3716" xmlns:ns3="4b10ee8b-8470-411b-b2b3-cd748eea1242" targetNamespace="http://schemas.microsoft.com/office/2006/metadata/properties" ma:root="true" ma:fieldsID="da8eb4ac17f67442d3908ae99518a2e6" ns2:_="" ns3:_="">
    <xsd:import namespace="deb7ee5f-1284-4a8b-b4ef-b0a5fa0f3716"/>
    <xsd:import namespace="4b10ee8b-8470-411b-b2b3-cd748eea12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b7ee5f-1284-4a8b-b4ef-b0a5fa0f37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0c4236b-c3ef-4727-9e6d-e99ea6badd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10ee8b-8470-411b-b2b3-cd748eea124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158d904-3f3a-4274-afd0-c725d38a25ee}" ma:internalName="TaxCatchAll" ma:showField="CatchAllData" ma:web="4b10ee8b-8470-411b-b2b3-cd748eea12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b7ee5f-1284-4a8b-b4ef-b0a5fa0f3716">
      <Terms xmlns="http://schemas.microsoft.com/office/infopath/2007/PartnerControls"/>
    </lcf76f155ced4ddcb4097134ff3c332f>
    <TaxCatchAll xmlns="4b10ee8b-8470-411b-b2b3-cd748eea1242" xsi:nil="true"/>
  </documentManagement>
</p:properties>
</file>

<file path=customXml/itemProps1.xml><?xml version="1.0" encoding="utf-8"?>
<ds:datastoreItem xmlns:ds="http://schemas.openxmlformats.org/officeDocument/2006/customXml" ds:itemID="{D84EE96D-E141-4B83-9ACB-38671BB984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b7ee5f-1284-4a8b-b4ef-b0a5fa0f3716"/>
    <ds:schemaRef ds:uri="4b10ee8b-8470-411b-b2b3-cd748eea12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C8D218-1A1B-4F19-9123-4D2B52005E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53EB9B-297A-48FB-8234-1E8F6DE914D9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4b10ee8b-8470-411b-b2b3-cd748eea1242"/>
    <ds:schemaRef ds:uri="deb7ee5f-1284-4a8b-b4ef-b0a5fa0f371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9</vt:i4>
      </vt:variant>
    </vt:vector>
  </HeadingPairs>
  <TitlesOfParts>
    <vt:vector size="17" baseType="lpstr">
      <vt:lpstr>SF424</vt:lpstr>
      <vt:lpstr>SF424A</vt:lpstr>
      <vt:lpstr>Budget Summary</vt:lpstr>
      <vt:lpstr>Line Item Budget</vt:lpstr>
      <vt:lpstr>Subgrantee Budget</vt:lpstr>
      <vt:lpstr>Detailed Budget (2)</vt:lpstr>
      <vt:lpstr>Sheet2</vt:lpstr>
      <vt:lpstr>Detailed Budget (3)</vt:lpstr>
      <vt:lpstr>'Budget Summary'!Print_Area</vt:lpstr>
      <vt:lpstr>'Detailed Budget (2)'!Print_Area</vt:lpstr>
      <vt:lpstr>'Detailed Budget (3)'!Print_Area</vt:lpstr>
      <vt:lpstr>'Line Item Budget'!Print_Area</vt:lpstr>
      <vt:lpstr>'Subgrantee Budget'!Print_Area</vt:lpstr>
      <vt:lpstr>'Detailed Budget (2)'!Print_Titles</vt:lpstr>
      <vt:lpstr>'Detailed Budget (3)'!Print_Titles</vt:lpstr>
      <vt:lpstr>'Line Item Budget'!Print_Titles</vt:lpstr>
      <vt:lpstr>'Subgrantee Budget'!Print_Titles</vt:lpstr>
    </vt:vector>
  </TitlesOfParts>
  <Manager/>
  <Company>Catholic Relief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Balint, Andrea A</dc:creator>
  <cp:keywords/>
  <dc:description/>
  <cp:lastModifiedBy>McCoy, Tamara E</cp:lastModifiedBy>
  <cp:revision/>
  <dcterms:created xsi:type="dcterms:W3CDTF">2009-09-07T09:33:11Z</dcterms:created>
  <dcterms:modified xsi:type="dcterms:W3CDTF">2023-02-17T23:33:23Z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BalintAA@state.gov</vt:lpwstr>
  </property>
  <property fmtid="{D5CDD505-2E9C-101B-9397-08002B2CF9AE}" pid="5" name="MSIP_Label_1665d9ee-429a-4d5f-97cc-cfb56e044a6e_SetDate">
    <vt:lpwstr>2020-10-19T18:50:13.7744797Z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6dcb8e06-590f-4a46-8d23-881c84c459ea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  <property fmtid="{D5CDD505-2E9C-101B-9397-08002B2CF9AE}" pid="11" name="ContentTypeId">
    <vt:lpwstr>0x010100869787BC67CC3F4284B3E7E4E430FA9E</vt:lpwstr>
  </property>
  <property fmtid="{D5CDD505-2E9C-101B-9397-08002B2CF9AE}" pid="12" name="MediaServiceImageTags">
    <vt:lpwstr/>
  </property>
</Properties>
</file>