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my.sharepoint.com/personal/cukoi_state_gov/Documents/Documents/GRANTS MANAGEMENT/FY-26/ac/NOFO/application form/"/>
    </mc:Choice>
  </mc:AlternateContent>
  <xr:revisionPtr revIDLastSave="0" documentId="8_{5BA617FB-2A1A-4398-80D3-9C5924EA86B8}" xr6:coauthVersionLast="47" xr6:coauthVersionMax="47" xr10:uidLastSave="{00000000-0000-0000-0000-000000000000}"/>
  <bookViews>
    <workbookView xWindow="-120" yWindow="-120" windowWidth="25440" windowHeight="1527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<sst xmlns="http://schemas.openxmlformats.org/spreadsheetml/2006/main" count="139" uniqueCount="100">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</sst>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22"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
      <c r="A11" s="190" t="s">
        <v>17</v>
      </c>
      <c r="B11" s="191"/>
      <c r="C11" s="4" t="s">
        <v>18</v>
      </c>
      <c r="D11" s="192" t="s">
        <v>19</v>
      </c>
      <c r="E11" s="192"/>
      <c r="F11" s="5" t="s">
        <v>20</v>
      </c>
      <c r="G11" s="5" t="s">
        <v>8</v>
      </c>
      <c r="H11" s="6" t="s">
        <v>9</v>
      </c>
    </row>
    <row r="12" spans="1:9" s="7" customFormat="1" ht="48" customHeight="1" x14ac:dyDescent="0.2">
      <c r="A12" s="182" t="s">
        <v>21</v>
      </c>
      <c r="B12" s="183"/>
      <c r="C12" s="104">
        <f>(F7)</f>
        <v>62765</v>
      </c>
      <c r="D12" s="184">
        <v>7.6499999999999999E-2</v>
      </c>
      <c r="E12" s="184"/>
      <c r="F12" s="106">
        <f>C12*D12</f>
        <v>4801.5225</v>
      </c>
      <c r="G12" s="107"/>
      <c r="H12" s="98">
        <f>SUM(F12:G12)</f>
        <v>4801.5225</v>
      </c>
    </row>
    <row r="13" spans="1:9" s="7" customFormat="1" ht="48" customHeight="1" x14ac:dyDescent="0.2">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150000000000006" customHeight="1" thickBot="1" x14ac:dyDescent="0.3">
      <c r="A31" s="212" t="s">
        <v>46</v>
      </c>
      <c r="B31" s="213"/>
      <c r="C31" s="213"/>
      <c r="D31" s="213"/>
      <c r="E31" s="213"/>
      <c r="F31" s="213"/>
      <c r="G31" s="213"/>
      <c r="H31" s="214"/>
    </row>
    <row r="32" spans="1:10" s="7" customFormat="1" ht="28.9" customHeight="1" thickBot="1" x14ac:dyDescent="0.25">
      <c r="A32" s="28"/>
      <c r="B32" s="29"/>
      <c r="C32" s="29"/>
      <c r="D32" s="29"/>
      <c r="E32" s="29"/>
      <c r="F32" s="30"/>
    </row>
    <row r="33" spans="1:8" s="17" customFormat="1" ht="39.75" customHeight="1" x14ac:dyDescent="0.25">
      <c r="A33" s="229" t="s">
        <v>47</v>
      </c>
      <c r="B33" s="158"/>
      <c r="C33" s="158"/>
      <c r="D33" s="158"/>
      <c r="E33" s="158"/>
      <c r="F33" s="159"/>
      <c r="G33" s="159"/>
      <c r="H33" s="160"/>
    </row>
    <row r="34" spans="1:8" ht="63"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15" customHeight="1" thickBot="1" x14ac:dyDescent="0.3">
      <c r="A38" s="212" t="s">
        <v>53</v>
      </c>
      <c r="B38" s="213"/>
      <c r="C38" s="213"/>
      <c r="D38" s="213"/>
      <c r="E38" s="213"/>
      <c r="F38" s="213"/>
      <c r="G38" s="213"/>
      <c r="H38" s="214"/>
    </row>
    <row r="39" spans="1:8" ht="25.15"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3"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25">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15"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75" x14ac:dyDescent="0.25">
      <c r="A49" s="161" t="s">
        <v>62</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 customHeight="1" x14ac:dyDescent="0.25">
      <c r="A63" s="151" t="s">
        <v>78</v>
      </c>
      <c r="B63" s="152">
        <v>0.13750000000000001</v>
      </c>
      <c r="C63" s="153" t="s">
        <v>79</v>
      </c>
      <c r="D63" s="204">
        <f>(F59*B63)</f>
        <v>16968.156218749999</v>
      </c>
      <c r="E63" s="205"/>
      <c r="F63" s="205"/>
      <c r="G63" s="205"/>
      <c r="H63" s="206"/>
      <c r="I63" s="61"/>
    </row>
    <row r="64" spans="1:9" ht="39.4"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84</v>
      </c>
      <c r="B70" s="174"/>
      <c r="C70" s="165"/>
      <c r="D70" s="175"/>
      <c r="E70" s="165"/>
      <c r="F70" s="77" t="s">
        <v>85</v>
      </c>
      <c r="G70" s="78" t="s">
        <v>86</v>
      </c>
      <c r="H70" s="79" t="s">
        <v>87</v>
      </c>
      <c r="I70" s="2"/>
    </row>
    <row r="71" spans="1:9" ht="21" customHeight="1" x14ac:dyDescent="0.25">
      <c r="A71" s="80" t="s">
        <v>88</v>
      </c>
      <c r="B71" s="164"/>
      <c r="C71" s="165"/>
      <c r="D71" s="167"/>
      <c r="E71" s="164"/>
      <c r="F71" s="81">
        <f>(F7)</f>
        <v>62765</v>
      </c>
      <c r="G71" s="82">
        <f>G7</f>
        <v>0</v>
      </c>
      <c r="H71" s="83">
        <f>F71+G71</f>
        <v>62765</v>
      </c>
      <c r="I71" s="2"/>
    </row>
    <row r="72" spans="1:9" ht="24.75" customHeight="1" x14ac:dyDescent="0.25">
      <c r="A72" s="80" t="s">
        <v>89</v>
      </c>
      <c r="B72" s="164"/>
      <c r="C72" s="165"/>
      <c r="D72" s="168"/>
      <c r="E72" s="166"/>
      <c r="F72" s="81">
        <f>(F15)</f>
        <v>7939.7725</v>
      </c>
      <c r="G72" s="82">
        <f>G15</f>
        <v>0</v>
      </c>
      <c r="H72" s="83">
        <f>F72+G72</f>
        <v>7939.7725</v>
      </c>
      <c r="I72" s="2"/>
    </row>
    <row r="73" spans="1:9" ht="37.5" customHeight="1" x14ac:dyDescent="0.25">
      <c r="A73" s="80" t="s">
        <v>90</v>
      </c>
      <c r="B73" s="164"/>
      <c r="C73" s="165"/>
      <c r="D73" s="166"/>
      <c r="E73" s="166"/>
      <c r="F73" s="81">
        <f>(F24)</f>
        <v>30100</v>
      </c>
      <c r="G73" s="82">
        <f>SUMIF(B21:B66,"Travel",G21:G66)</f>
        <v>0</v>
      </c>
      <c r="H73" s="83">
        <f>F73+G73</f>
        <v>30100</v>
      </c>
      <c r="I73" s="2"/>
    </row>
    <row r="74" spans="1:9" ht="33.75" customHeight="1" x14ac:dyDescent="0.25">
      <c r="A74" s="80" t="s">
        <v>91</v>
      </c>
      <c r="B74" s="198"/>
      <c r="C74" s="199"/>
      <c r="D74" s="170"/>
      <c r="E74" s="170"/>
      <c r="F74" s="81">
        <f>(F30)</f>
        <v>0</v>
      </c>
      <c r="G74" s="82">
        <f>SUMIF(B21:B66,"Equipment",G21:G66)</f>
        <v>0</v>
      </c>
      <c r="H74" s="83">
        <f t="shared" ref="H74:H78" si="4">F74+G74</f>
        <v>0</v>
      </c>
      <c r="I74" s="2"/>
    </row>
    <row r="75" spans="1:9" ht="15.75" customHeight="1" x14ac:dyDescent="0.25">
      <c r="A75" s="80" t="s">
        <v>92</v>
      </c>
      <c r="B75" s="164"/>
      <c r="C75" s="165"/>
      <c r="D75" s="166"/>
      <c r="E75" s="166"/>
      <c r="F75" s="81">
        <f>(F37)</f>
        <v>1500</v>
      </c>
      <c r="G75" s="82">
        <f>SUMIF(B21:B66,"Supplies",G21:G66)</f>
        <v>0</v>
      </c>
      <c r="H75" s="83">
        <f t="shared" si="4"/>
        <v>1500</v>
      </c>
      <c r="I75" s="2"/>
    </row>
    <row r="76" spans="1:9" ht="57.75" customHeight="1" x14ac:dyDescent="0.25">
      <c r="A76" s="80" t="s">
        <v>93</v>
      </c>
      <c r="B76" s="164"/>
      <c r="C76" s="165"/>
      <c r="D76" s="166"/>
      <c r="E76" s="166"/>
      <c r="F76" s="81">
        <f>(F45)</f>
        <v>17500</v>
      </c>
      <c r="G76" s="82">
        <f>SUMIF(B21:B66,"Contractual",G21:G66)</f>
        <v>0</v>
      </c>
      <c r="H76" s="83">
        <f t="shared" si="4"/>
        <v>17500</v>
      </c>
      <c r="I76" s="84"/>
    </row>
    <row r="77" spans="1:9" ht="47.25" customHeight="1" x14ac:dyDescent="0.25">
      <c r="A77" s="80" t="s">
        <v>94</v>
      </c>
      <c r="B77" s="164"/>
      <c r="C77" s="164"/>
      <c r="D77" s="166"/>
      <c r="E77" s="166"/>
      <c r="F77" s="85" t="s">
        <v>95</v>
      </c>
      <c r="G77" s="86" t="s">
        <v>95</v>
      </c>
      <c r="H77" s="87" t="s">
        <v>95</v>
      </c>
      <c r="I77" s="2"/>
    </row>
    <row r="78" spans="1:9" ht="47.25" customHeight="1" x14ac:dyDescent="0.25">
      <c r="A78" s="80" t="s">
        <v>96</v>
      </c>
      <c r="B78" s="164"/>
      <c r="C78" s="165"/>
      <c r="D78" s="197"/>
      <c r="E78" s="166"/>
      <c r="F78" s="81">
        <f>(F55)</f>
        <v>3600</v>
      </c>
      <c r="G78" s="82">
        <f>SUMIF(B21:B66,"Other direct costs ",G21:G66)+G55</f>
        <v>0</v>
      </c>
      <c r="H78" s="83">
        <f t="shared" si="4"/>
        <v>3600</v>
      </c>
      <c r="I78" s="2"/>
    </row>
    <row r="79" spans="1:9" ht="15.75" customHeight="1" x14ac:dyDescent="0.25">
      <c r="A79" s="80" t="s">
        <v>97</v>
      </c>
      <c r="B79" s="164"/>
      <c r="C79" s="165"/>
      <c r="D79" s="167"/>
      <c r="E79" s="165"/>
      <c r="F79" s="81">
        <f>F59</f>
        <v>123404.77249999999</v>
      </c>
      <c r="G79" s="82">
        <f>SUM(G71:G78)</f>
        <v>0</v>
      </c>
      <c r="H79" s="83">
        <f>F79+G79</f>
        <v>123404.77249999999</v>
      </c>
      <c r="I79" s="2"/>
    </row>
    <row r="80" spans="1:9" ht="60" customHeight="1" x14ac:dyDescent="0.25">
      <c r="A80" s="80" t="s">
        <v>98</v>
      </c>
      <c r="B80" s="168"/>
      <c r="C80" s="169"/>
      <c r="D80" s="168"/>
      <c r="E80" s="168"/>
      <c r="F80" s="81">
        <f>(D63)</f>
        <v>16968.156218749999</v>
      </c>
      <c r="G80" s="82"/>
      <c r="H80" s="88">
        <f>SUM(F80:G80)</f>
        <v>16968.156218749999</v>
      </c>
      <c r="I80" s="2"/>
    </row>
    <row r="81" spans="1:8" ht="16.5" x14ac:dyDescent="0.25">
      <c r="A81" s="80" t="s">
        <v>99</v>
      </c>
      <c r="B81" s="164"/>
      <c r="C81" s="165"/>
      <c r="D81" s="166"/>
      <c r="E81" s="166"/>
      <c r="F81" s="89">
        <f>F79+F80</f>
        <v>140372.92871874999</v>
      </c>
      <c r="G81" s="90">
        <f t="shared" ref="G81" si="5">G79+G80</f>
        <v>0</v>
      </c>
      <c r="H81" s="91">
        <f>H79+H80</f>
        <v>140372.92871874999</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BF11E2CB-5B39-4E7A-852E-42C85B5E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fbf54-facd-4fa6-8650-4a78aa97cbd2"/>
    <ds:schemaRef ds:uri="93a311f7-4dcd-4c67-9882-f34441e6bc98"/>
    <ds:schemaRef ds:uri="fe173d5d-93ea-4e41-97eb-67a313ff7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Cuko, Ilva (Tirana)</cp:lastModifiedBy>
  <cp:revision/>
  <dcterms:created xsi:type="dcterms:W3CDTF">2009-07-31T14:20:14Z</dcterms:created>
  <dcterms:modified xsi:type="dcterms:W3CDTF">2026-05-28T11:27:36Z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