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bwillis4\Documents\"/>
    </mc:Choice>
  </mc:AlternateContent>
  <xr:revisionPtr revIDLastSave="0" documentId="13_ncr:1_{154684C2-2510-4D56-A130-3D59BAC6CC6F}" xr6:coauthVersionLast="45" xr6:coauthVersionMax="45" xr10:uidLastSave="{00000000-0000-0000-0000-000000000000}"/>
  <bookViews>
    <workbookView xWindow="38280" yWindow="-120" windowWidth="29040" windowHeight="15840" tabRatio="900" activeTab="4" xr2:uid="{9D3FE73D-1E52-418D-B7D0-652B538D8F9E}"/>
  </bookViews>
  <sheets>
    <sheet name="Cover Page" sheetId="11" r:id="rId1"/>
    <sheet name="Definitions and Guidance" sheetId="15" r:id="rId2"/>
    <sheet name="Grant Investment Strategy" sheetId="17" r:id="rId3"/>
    <sheet name="Budget Overview" sheetId="2" r:id="rId4"/>
    <sheet name="Grant Activities Outline" sheetId="4" r:id="rId5"/>
    <sheet name="Project Activities Outline" sheetId="12" r:id="rId6"/>
    <sheet name="Personnel Data Table" sheetId="3" r:id="rId7"/>
    <sheet name="Project Reference" sheetId="16" state="hidden" r:id="rId8"/>
    <sheet name="Drop Down List Text" sheetId="10" state="hidden" r:id="rId9"/>
    <sheet name="Training Data Table" sheetId="6" r:id="rId10"/>
    <sheet name="Exercise Data Table" sheetId="5" r:id="rId11"/>
    <sheet name="Detailed Budget" sheetId="8" r:id="rId12"/>
  </sheets>
  <definedNames>
    <definedName name="_xlnm._FilterDatabase" localSheetId="11" hidden="1">'Detailed Budget'!$A$9:$AA$9</definedName>
    <definedName name="_xlnm._FilterDatabase" localSheetId="10" hidden="1">'Exercise Data Table'!$C$4:$J$4</definedName>
    <definedName name="_xlnm._FilterDatabase" localSheetId="9" hidden="1">'Training Data Table'!$C$4:$I$4</definedName>
    <definedName name="Capacity1">'Grant Activities Outline'!$B$19</definedName>
    <definedName name="Capacity10">'Grant Activities Outline'!$B$460</definedName>
    <definedName name="Capacity2">'Grant Activities Outline'!$B$68</definedName>
    <definedName name="Capacity3">'Grant Activities Outline'!$B$117</definedName>
    <definedName name="Capacity4">'Grant Activities Outline'!$B$166</definedName>
    <definedName name="Capacity5">'Grant Activities Outline'!$B$215</definedName>
    <definedName name="Capacity6">'Grant Activities Outline'!$B$264</definedName>
    <definedName name="Capacity7">'Grant Activities Outline'!$B$313</definedName>
    <definedName name="Capacity8">'Grant Activities Outline'!$B$362</definedName>
    <definedName name="Capacity9">'Grant Activities Outline'!$B$411</definedName>
    <definedName name="EMFs">'Drop Down List Text'!$I$2:$I$14</definedName>
    <definedName name="GapA1">'Grant Activities Outline'!$B$10</definedName>
    <definedName name="GapA10">'Grant Activities Outline'!$B$451</definedName>
    <definedName name="GapA2">'Grant Activities Outline'!$B$59</definedName>
    <definedName name="GapA3">'Grant Activities Outline'!$B$108</definedName>
    <definedName name="GapA4">'Grant Activities Outline'!$B$157</definedName>
    <definedName name="GapA5">'Grant Activities Outline'!$B$206</definedName>
    <definedName name="GapA6">'Grant Activities Outline'!$B$255</definedName>
    <definedName name="GapA7">'Grant Activities Outline'!$B$304</definedName>
    <definedName name="GapA8">'Grant Activities Outline'!$B$353</definedName>
    <definedName name="GapA9">'Grant Activities Outline'!$B$402</definedName>
    <definedName name="Mitigation">'Drop Down List Text'!$C$3:$C$9</definedName>
    <definedName name="Name1">'Grant Activities Outline'!$B$4</definedName>
    <definedName name="Name10">'Grant Activities Outline'!$B$445</definedName>
    <definedName name="Name2">'Grant Activities Outline'!$B$53</definedName>
    <definedName name="Name3">'Grant Activities Outline'!$B$102</definedName>
    <definedName name="Name4">'Grant Activities Outline'!$B$151</definedName>
    <definedName name="Name5">'Grant Activities Outline'!$B$200</definedName>
    <definedName name="Name6">'Grant Activities Outline'!$B$249</definedName>
    <definedName name="Name7">'Grant Activities Outline'!$B$298</definedName>
    <definedName name="Name8">'Grant Activities Outline'!$B$347</definedName>
    <definedName name="Name9">'Grant Activities Outline'!$B$396</definedName>
    <definedName name="National_Priorities">'Drop Down List Text'!$G$2:$G$12</definedName>
    <definedName name="Objective1">'Grant Activities Outline'!$B$13</definedName>
    <definedName name="Objective10">'Grant Activities Outline'!$B$454</definedName>
    <definedName name="Objective2">'Grant Activities Outline'!$B$62</definedName>
    <definedName name="Objective3">'Grant Activities Outline'!$B$111</definedName>
    <definedName name="Objective4">'Grant Activities Outline'!$B$160</definedName>
    <definedName name="Objective5">'Grant Activities Outline'!$B$209</definedName>
    <definedName name="Objective6">'Grant Activities Outline'!$B$258</definedName>
    <definedName name="Objective7">'Grant Activities Outline'!$B$307</definedName>
    <definedName name="Objective8">'Grant Activities Outline'!$B$356</definedName>
    <definedName name="Objective9">'Grant Activities Outline'!$B$405</definedName>
    <definedName name="POETE_Categories">'Drop Down List Text'!$F$2:$F$6</definedName>
    <definedName name="Prevention">'Drop Down List Text'!$A$3:$A$9</definedName>
    <definedName name="Protection">'Drop Down List Text'!$B$3:$B$12</definedName>
    <definedName name="Recovery">'Drop Down List Text'!$E$3:$E$10</definedName>
    <definedName name="Response">'Drop Down List Text'!$D$3:$D$17</definedName>
    <definedName name="State_Regional_Priorities">'Drop Down List Text'!$H$2:$H$43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0" i="8" l="1"/>
  <c r="F11" i="8" a="1"/>
  <c r="F11" i="8" s="1"/>
  <c r="F12" i="8" a="1"/>
  <c r="F12" i="8" s="1"/>
  <c r="F13" i="8" a="1"/>
  <c r="F13" i="8" s="1"/>
  <c r="F14" i="8" a="1"/>
  <c r="F14" i="8" s="1"/>
  <c r="F15" i="8" a="1"/>
  <c r="F15" i="8" s="1"/>
  <c r="F16" i="8" a="1"/>
  <c r="F16" i="8" s="1"/>
  <c r="F17" i="8" a="1"/>
  <c r="F17" i="8" s="1"/>
  <c r="F18" i="8" a="1"/>
  <c r="F18" i="8" s="1"/>
  <c r="F19" i="8" a="1"/>
  <c r="F19" i="8" s="1"/>
  <c r="F20" i="8" a="1"/>
  <c r="F20" i="8" s="1"/>
  <c r="F21" i="8" a="1"/>
  <c r="F21" i="8" s="1"/>
  <c r="F22" i="8" a="1"/>
  <c r="F22" i="8" s="1"/>
  <c r="F23" i="8" a="1"/>
  <c r="F23" i="8" s="1"/>
  <c r="F24" i="8" a="1"/>
  <c r="F24" i="8" s="1"/>
  <c r="F25" i="8" a="1"/>
  <c r="F25" i="8" s="1"/>
  <c r="F26" i="8" a="1"/>
  <c r="F26" i="8" s="1"/>
  <c r="F27" i="8" a="1"/>
  <c r="F27" i="8" s="1"/>
  <c r="F28" i="8" a="1"/>
  <c r="F28" i="8"/>
  <c r="F29" i="8" a="1"/>
  <c r="F29" i="8" s="1"/>
  <c r="F30" i="8" a="1"/>
  <c r="F30" i="8" s="1"/>
  <c r="F31" i="8" a="1"/>
  <c r="F31" i="8" s="1"/>
  <c r="F32" i="8" a="1"/>
  <c r="F32" i="8" s="1"/>
  <c r="F33" i="8" a="1"/>
  <c r="F33" i="8" s="1"/>
  <c r="F34" i="8" a="1"/>
  <c r="F34" i="8" s="1"/>
  <c r="F35" i="8" a="1"/>
  <c r="F35" i="8" s="1"/>
  <c r="F36" i="8" a="1"/>
  <c r="F36" i="8" s="1"/>
  <c r="F37" i="8" a="1"/>
  <c r="F37" i="8" s="1"/>
  <c r="F38" i="8" a="1"/>
  <c r="F38" i="8" s="1"/>
  <c r="F39" i="8" a="1"/>
  <c r="F39" i="8" s="1"/>
  <c r="F40" i="8" a="1"/>
  <c r="F40" i="8" s="1"/>
  <c r="F41" i="8" a="1"/>
  <c r="F41" i="8" s="1"/>
  <c r="F42" i="8" a="1"/>
  <c r="F42" i="8" s="1"/>
  <c r="F43" i="8" a="1"/>
  <c r="F43" i="8" s="1"/>
  <c r="F44" i="8" a="1"/>
  <c r="F44" i="8" s="1"/>
  <c r="F45" i="8" a="1"/>
  <c r="F45" i="8" s="1"/>
  <c r="F46" i="8" a="1"/>
  <c r="F46" i="8" s="1"/>
  <c r="F47" i="8" a="1"/>
  <c r="F47" i="8" s="1"/>
  <c r="F48" i="8" a="1"/>
  <c r="F48" i="8" s="1"/>
  <c r="F49" i="8" a="1"/>
  <c r="F49" i="8" s="1"/>
  <c r="F50" i="8" a="1"/>
  <c r="F50" i="8" s="1"/>
  <c r="F51" i="8" a="1"/>
  <c r="F51" i="8" s="1"/>
  <c r="F52" i="8" a="1"/>
  <c r="F52" i="8" s="1"/>
  <c r="F53" i="8" a="1"/>
  <c r="F53" i="8" s="1"/>
  <c r="F54" i="8" a="1"/>
  <c r="F54" i="8" s="1"/>
  <c r="F55" i="8" a="1"/>
  <c r="F55" i="8" s="1"/>
  <c r="F56" i="8" a="1"/>
  <c r="F56" i="8" s="1"/>
  <c r="F57" i="8" a="1"/>
  <c r="F57" i="8" s="1"/>
  <c r="F58" i="8" a="1"/>
  <c r="F58" i="8" s="1"/>
  <c r="F59" i="8" a="1"/>
  <c r="F59" i="8" s="1"/>
  <c r="F60" i="8" a="1"/>
  <c r="F60" i="8" s="1"/>
  <c r="F61" i="8" a="1"/>
  <c r="F61" i="8" s="1"/>
  <c r="F62" i="8" a="1"/>
  <c r="F62" i="8" s="1"/>
  <c r="F63" i="8" a="1"/>
  <c r="F63" i="8" s="1"/>
  <c r="F64" i="8" a="1"/>
  <c r="F64" i="8" s="1"/>
  <c r="F65" i="8" a="1"/>
  <c r="F65" i="8" s="1"/>
  <c r="F66" i="8" a="1"/>
  <c r="F66" i="8" s="1"/>
  <c r="F67" i="8" a="1"/>
  <c r="F67" i="8" s="1"/>
  <c r="F68" i="8" a="1"/>
  <c r="F68" i="8" s="1"/>
  <c r="F69" i="8" a="1"/>
  <c r="F69" i="8" s="1"/>
  <c r="F70" i="8" a="1"/>
  <c r="F70" i="8"/>
  <c r="F71" i="8" a="1"/>
  <c r="F71" i="8" s="1"/>
  <c r="F72" i="8" a="1"/>
  <c r="F72" i="8" s="1"/>
  <c r="F73" i="8" a="1"/>
  <c r="F73" i="8" s="1"/>
  <c r="F74" i="8" a="1"/>
  <c r="F74" i="8" s="1"/>
  <c r="F75" i="8" a="1"/>
  <c r="F75" i="8" s="1"/>
  <c r="F76" i="8" a="1"/>
  <c r="F76" i="8" s="1"/>
  <c r="F77" i="8" a="1"/>
  <c r="F77" i="8" s="1"/>
  <c r="F78" i="8" a="1"/>
  <c r="F78" i="8" s="1"/>
  <c r="F79" i="8" a="1"/>
  <c r="F79" i="8" s="1"/>
  <c r="F80" i="8" a="1"/>
  <c r="F80" i="8" s="1"/>
  <c r="F81" i="8" a="1"/>
  <c r="F81" i="8" s="1"/>
  <c r="F82" i="8" a="1"/>
  <c r="F82" i="8" s="1"/>
  <c r="F83" i="8" a="1"/>
  <c r="F83" i="8" s="1"/>
  <c r="F84" i="8" a="1"/>
  <c r="F84" i="8" s="1"/>
  <c r="F85" i="8" a="1"/>
  <c r="F85" i="8" s="1"/>
  <c r="F86" i="8" a="1"/>
  <c r="F86" i="8" s="1"/>
  <c r="F87" i="8" a="1"/>
  <c r="F87" i="8" s="1"/>
  <c r="F88" i="8" a="1"/>
  <c r="F88" i="8" s="1"/>
  <c r="F89" i="8" a="1"/>
  <c r="F89" i="8" s="1"/>
  <c r="F90" i="8" a="1"/>
  <c r="F90" i="8" s="1"/>
  <c r="F91" i="8" a="1"/>
  <c r="F91" i="8" s="1"/>
  <c r="F92" i="8" a="1"/>
  <c r="F92" i="8" s="1"/>
  <c r="F93" i="8" a="1"/>
  <c r="F93" i="8" s="1"/>
  <c r="F94" i="8" a="1"/>
  <c r="F94" i="8" s="1"/>
  <c r="F95" i="8" a="1"/>
  <c r="F95" i="8" s="1"/>
  <c r="F96" i="8" a="1"/>
  <c r="F96" i="8" s="1"/>
  <c r="F97" i="8" a="1"/>
  <c r="F97" i="8" s="1"/>
  <c r="F98" i="8" a="1"/>
  <c r="F98" i="8" s="1"/>
  <c r="F99" i="8" a="1"/>
  <c r="F99" i="8" s="1"/>
  <c r="F100" i="8" a="1"/>
  <c r="F100" i="8" s="1"/>
  <c r="F101" i="8" a="1"/>
  <c r="F101" i="8" s="1"/>
  <c r="F102" i="8" a="1"/>
  <c r="F102" i="8" s="1"/>
  <c r="F103" i="8" a="1"/>
  <c r="F103" i="8" s="1"/>
  <c r="F104" i="8" a="1"/>
  <c r="F104" i="8" s="1"/>
  <c r="F105" i="8" a="1"/>
  <c r="F105" i="8" s="1"/>
  <c r="F106" i="8" a="1"/>
  <c r="F106" i="8" s="1"/>
  <c r="F107" i="8" a="1"/>
  <c r="F107" i="8" s="1"/>
  <c r="F108" i="8" a="1"/>
  <c r="F108" i="8" s="1"/>
  <c r="F109" i="8" a="1"/>
  <c r="F109" i="8" s="1"/>
  <c r="F110" i="8" a="1"/>
  <c r="F110" i="8" s="1"/>
  <c r="F111" i="8" a="1"/>
  <c r="F111" i="8" s="1"/>
  <c r="F112" i="8" a="1"/>
  <c r="F112" i="8" s="1"/>
  <c r="F113" i="8" a="1"/>
  <c r="F113" i="8" s="1"/>
  <c r="F114" i="8" a="1"/>
  <c r="F114" i="8" s="1"/>
  <c r="F115" i="8" a="1"/>
  <c r="F115" i="8" s="1"/>
  <c r="F116" i="8" a="1"/>
  <c r="F116" i="8" s="1"/>
  <c r="F117" i="8" a="1"/>
  <c r="F117" i="8" s="1"/>
  <c r="F118" i="8" a="1"/>
  <c r="F118" i="8" s="1"/>
  <c r="F119" i="8" a="1"/>
  <c r="F119" i="8" s="1"/>
  <c r="F120" i="8" a="1"/>
  <c r="F120" i="8" s="1"/>
  <c r="F121" i="8" a="1"/>
  <c r="F121" i="8" s="1"/>
  <c r="F122" i="8" a="1"/>
  <c r="F122" i="8" s="1"/>
  <c r="F123" i="8" a="1"/>
  <c r="F123" i="8" s="1"/>
  <c r="F124" i="8" a="1"/>
  <c r="F124" i="8" s="1"/>
  <c r="F125" i="8" a="1"/>
  <c r="F125" i="8" s="1"/>
  <c r="F126" i="8" a="1"/>
  <c r="F126" i="8" s="1"/>
  <c r="F127" i="8" a="1"/>
  <c r="F127" i="8" s="1"/>
  <c r="F128" i="8" a="1"/>
  <c r="F128" i="8" s="1"/>
  <c r="F129" i="8" a="1"/>
  <c r="F129" i="8" s="1"/>
  <c r="F130" i="8" a="1"/>
  <c r="F130" i="8"/>
  <c r="F131" i="8" a="1"/>
  <c r="F131" i="8" s="1"/>
  <c r="F132" i="8" a="1"/>
  <c r="F132" i="8" s="1"/>
  <c r="F133" i="8" a="1"/>
  <c r="F133" i="8" s="1"/>
  <c r="F134" i="8" a="1"/>
  <c r="F134" i="8" s="1"/>
  <c r="F135" i="8" a="1"/>
  <c r="F135" i="8" s="1"/>
  <c r="F136" i="8" a="1"/>
  <c r="F136" i="8" s="1"/>
  <c r="F137" i="8" a="1"/>
  <c r="F137" i="8" s="1"/>
  <c r="F138" i="8" a="1"/>
  <c r="F138" i="8" s="1"/>
  <c r="F139" i="8" a="1"/>
  <c r="F139" i="8" s="1"/>
  <c r="F140" i="8" a="1"/>
  <c r="F140" i="8" s="1"/>
  <c r="F141" i="8" a="1"/>
  <c r="F141" i="8" s="1"/>
  <c r="F142" i="8" a="1"/>
  <c r="F142" i="8" s="1"/>
  <c r="F143" i="8" a="1"/>
  <c r="F143" i="8" s="1"/>
  <c r="F144" i="8" a="1"/>
  <c r="F144" i="8" s="1"/>
  <c r="F145" i="8" a="1"/>
  <c r="F145" i="8" s="1"/>
  <c r="F146" i="8" a="1"/>
  <c r="F146" i="8" s="1"/>
  <c r="F147" i="8" a="1"/>
  <c r="F147" i="8" s="1"/>
  <c r="F148" i="8" a="1"/>
  <c r="F148" i="8" s="1"/>
  <c r="F149" i="8" a="1"/>
  <c r="F149" i="8" s="1"/>
  <c r="F150" i="8" a="1"/>
  <c r="F150" i="8" s="1"/>
  <c r="F151" i="8" a="1"/>
  <c r="F151" i="8" s="1"/>
  <c r="F152" i="8" a="1"/>
  <c r="F152" i="8" s="1"/>
  <c r="F153" i="8" a="1"/>
  <c r="F153" i="8" s="1"/>
  <c r="F10" i="8" a="1"/>
  <c r="F10" i="8" s="1"/>
  <c r="H14" i="8"/>
  <c r="H15" i="8"/>
  <c r="H16" i="8"/>
  <c r="H17" i="8"/>
  <c r="H18" i="8"/>
  <c r="H19" i="8"/>
  <c r="H20" i="8"/>
  <c r="H21" i="8"/>
  <c r="H22" i="8"/>
  <c r="H23" i="8"/>
  <c r="H24" i="8"/>
  <c r="H25" i="8"/>
  <c r="H26" i="8"/>
  <c r="H27" i="8"/>
  <c r="H28" i="8"/>
  <c r="H29" i="8"/>
  <c r="H30" i="8"/>
  <c r="H31" i="8"/>
  <c r="H32" i="8"/>
  <c r="H33" i="8"/>
  <c r="H34" i="8"/>
  <c r="H35" i="8"/>
  <c r="H36" i="8"/>
  <c r="H37" i="8"/>
  <c r="H38" i="8"/>
  <c r="H39" i="8"/>
  <c r="H40" i="8"/>
  <c r="H41" i="8"/>
  <c r="H42" i="8"/>
  <c r="H43" i="8"/>
  <c r="H44" i="8"/>
  <c r="H45" i="8"/>
  <c r="H46" i="8"/>
  <c r="H47" i="8"/>
  <c r="H48" i="8"/>
  <c r="H49" i="8"/>
  <c r="H50" i="8"/>
  <c r="H51" i="8"/>
  <c r="H52" i="8"/>
  <c r="H53" i="8"/>
  <c r="H54" i="8"/>
  <c r="H55" i="8"/>
  <c r="H56" i="8"/>
  <c r="H57" i="8"/>
  <c r="H58" i="8"/>
  <c r="H59" i="8"/>
  <c r="H60" i="8"/>
  <c r="H61" i="8"/>
  <c r="H62" i="8"/>
  <c r="H63" i="8"/>
  <c r="H64" i="8"/>
  <c r="H65" i="8"/>
  <c r="H66" i="8"/>
  <c r="H67" i="8"/>
  <c r="H68" i="8"/>
  <c r="H69" i="8"/>
  <c r="H70" i="8"/>
  <c r="H71" i="8"/>
  <c r="H72" i="8"/>
  <c r="H73" i="8"/>
  <c r="H74" i="8"/>
  <c r="H75" i="8"/>
  <c r="H76" i="8"/>
  <c r="H77" i="8"/>
  <c r="H78" i="8"/>
  <c r="H79" i="8"/>
  <c r="H80" i="8"/>
  <c r="H81" i="8"/>
  <c r="H82" i="8"/>
  <c r="H83" i="8"/>
  <c r="H84" i="8"/>
  <c r="H85" i="8"/>
  <c r="H86" i="8"/>
  <c r="H87" i="8"/>
  <c r="H88" i="8"/>
  <c r="H89" i="8"/>
  <c r="H90" i="8"/>
  <c r="H91" i="8"/>
  <c r="H92" i="8"/>
  <c r="H93" i="8"/>
  <c r="H94" i="8"/>
  <c r="H95" i="8"/>
  <c r="H96" i="8"/>
  <c r="H97" i="8"/>
  <c r="H98" i="8"/>
  <c r="H99" i="8"/>
  <c r="H100" i="8"/>
  <c r="H101" i="8"/>
  <c r="H102" i="8"/>
  <c r="H103" i="8"/>
  <c r="H104" i="8"/>
  <c r="H105" i="8"/>
  <c r="H106" i="8"/>
  <c r="H107" i="8"/>
  <c r="H108" i="8"/>
  <c r="H109" i="8"/>
  <c r="H110" i="8"/>
  <c r="H111" i="8"/>
  <c r="H112" i="8"/>
  <c r="H113" i="8"/>
  <c r="H114" i="8"/>
  <c r="H115" i="8"/>
  <c r="H116" i="8"/>
  <c r="H117" i="8"/>
  <c r="H118" i="8"/>
  <c r="H119" i="8"/>
  <c r="H120" i="8"/>
  <c r="H121" i="8"/>
  <c r="H122" i="8"/>
  <c r="H123" i="8"/>
  <c r="H124" i="8"/>
  <c r="H125" i="8"/>
  <c r="H126" i="8"/>
  <c r="H127" i="8"/>
  <c r="H128" i="8"/>
  <c r="H129" i="8"/>
  <c r="H130" i="8"/>
  <c r="H131" i="8"/>
  <c r="H132" i="8"/>
  <c r="H133" i="8"/>
  <c r="H134" i="8"/>
  <c r="H135" i="8"/>
  <c r="H136" i="8"/>
  <c r="H137" i="8"/>
  <c r="H138" i="8"/>
  <c r="H139" i="8"/>
  <c r="H140" i="8"/>
  <c r="H141" i="8"/>
  <c r="H142" i="8"/>
  <c r="H143" i="8"/>
  <c r="H144" i="8"/>
  <c r="H145" i="8"/>
  <c r="H146" i="8"/>
  <c r="H147" i="8"/>
  <c r="H148" i="8"/>
  <c r="H149" i="8"/>
  <c r="H150" i="8"/>
  <c r="H151" i="8"/>
  <c r="H152" i="8"/>
  <c r="H153" i="8"/>
  <c r="H11" i="8"/>
  <c r="H12" i="8"/>
  <c r="H13" i="8"/>
  <c r="U11" i="16"/>
  <c r="U10" i="16"/>
  <c r="U9" i="16"/>
  <c r="U8" i="16"/>
  <c r="U7" i="16"/>
  <c r="U6" i="16"/>
  <c r="U5" i="16"/>
  <c r="U4" i="16"/>
  <c r="U3" i="16"/>
  <c r="U2" i="16"/>
  <c r="A11" i="16"/>
  <c r="A10" i="16"/>
  <c r="A9" i="16"/>
  <c r="A8" i="16"/>
  <c r="A7" i="16"/>
  <c r="A6" i="16"/>
  <c r="A5" i="16"/>
  <c r="A4" i="16"/>
  <c r="A3" i="16"/>
  <c r="A2" i="16"/>
  <c r="B2" i="12"/>
  <c r="O5" i="16" l="1" a="1"/>
  <c r="O5" i="16" s="1"/>
  <c r="I5" i="16" a="1"/>
  <c r="I5" i="16" s="1"/>
  <c r="K5" i="16" a="1"/>
  <c r="K5" i="16" s="1"/>
  <c r="D5" i="16"/>
  <c r="E5" i="16"/>
  <c r="Q5" i="16" a="1"/>
  <c r="Q5" i="16" s="1"/>
  <c r="J5" i="16" a="1"/>
  <c r="J5" i="16" s="1"/>
  <c r="C5" i="16"/>
  <c r="P5" i="16" a="1"/>
  <c r="P5" i="16" s="1"/>
  <c r="O9" i="16" a="1"/>
  <c r="O9" i="16" s="1"/>
  <c r="I9" i="16" a="1"/>
  <c r="I9" i="16" s="1"/>
  <c r="E9" i="16"/>
  <c r="D9" i="16"/>
  <c r="K9" i="16" a="1"/>
  <c r="K9" i="16" s="1"/>
  <c r="Q9" i="16" a="1"/>
  <c r="Q9" i="16" s="1"/>
  <c r="C9" i="16"/>
  <c r="P9" i="16" a="1"/>
  <c r="P9" i="16" s="1"/>
  <c r="J9" i="16" a="1"/>
  <c r="J9" i="16" s="1"/>
  <c r="P10" i="16" a="1"/>
  <c r="P10" i="16" s="1"/>
  <c r="K10" i="16" a="1"/>
  <c r="K10" i="16" s="1"/>
  <c r="E10" i="16"/>
  <c r="O10" i="16" a="1"/>
  <c r="O10" i="16" s="1"/>
  <c r="D10" i="16"/>
  <c r="J10" i="16" a="1"/>
  <c r="J10" i="16" s="1"/>
  <c r="C10" i="16"/>
  <c r="I10" i="16" a="1"/>
  <c r="I10" i="16" s="1"/>
  <c r="Q10" i="16" a="1"/>
  <c r="Q10" i="16" s="1"/>
  <c r="P3" i="16" a="1"/>
  <c r="P3" i="16" s="1"/>
  <c r="D3" i="16"/>
  <c r="I3" i="16" a="1"/>
  <c r="I3" i="16" s="1"/>
  <c r="J3" i="16" a="1"/>
  <c r="J3" i="16" s="1"/>
  <c r="C3" i="16"/>
  <c r="O3" i="16" a="1"/>
  <c r="O3" i="16" s="1"/>
  <c r="E3" i="16"/>
  <c r="K3" i="16" a="1"/>
  <c r="K3" i="16" s="1"/>
  <c r="Q3" i="16" a="1"/>
  <c r="Q3" i="16" s="1"/>
  <c r="Q7" i="16" a="1"/>
  <c r="Q7" i="16" s="1"/>
  <c r="D7" i="16"/>
  <c r="J7" i="16" a="1"/>
  <c r="J7" i="16" s="1"/>
  <c r="C7" i="16"/>
  <c r="P7" i="16" a="1"/>
  <c r="P7" i="16" s="1"/>
  <c r="I7" i="16" a="1"/>
  <c r="I7" i="16" s="1"/>
  <c r="O7" i="16" a="1"/>
  <c r="O7" i="16" s="1"/>
  <c r="E7" i="16"/>
  <c r="K7" i="16" a="1"/>
  <c r="K7" i="16" s="1"/>
  <c r="Q11" i="16" a="1"/>
  <c r="Q11" i="16" s="1"/>
  <c r="Z178" i="5" s="1"/>
  <c r="J11" i="16" a="1"/>
  <c r="J11" i="16" s="1"/>
  <c r="D11" i="16"/>
  <c r="M48" i="5" s="1"/>
  <c r="C11" i="16"/>
  <c r="L180" i="5" s="1"/>
  <c r="I11" i="16" a="1"/>
  <c r="I11" i="16" s="1"/>
  <c r="R182" i="5" s="1"/>
  <c r="P11" i="16" a="1"/>
  <c r="P11" i="16" s="1"/>
  <c r="Y181" i="5" s="1"/>
  <c r="O11" i="16" a="1"/>
  <c r="O11" i="16" s="1"/>
  <c r="X133" i="5" s="1"/>
  <c r="K11" i="16" a="1"/>
  <c r="K11" i="16" s="1"/>
  <c r="T179" i="5" s="1"/>
  <c r="E11" i="16"/>
  <c r="N186" i="5" s="1"/>
  <c r="Y185" i="5"/>
  <c r="T184" i="5"/>
  <c r="L184" i="5"/>
  <c r="S183" i="5"/>
  <c r="Z182" i="5"/>
  <c r="T180" i="5"/>
  <c r="S179" i="5"/>
  <c r="R178" i="5"/>
  <c r="Y186" i="5"/>
  <c r="S186" i="5"/>
  <c r="Z185" i="5"/>
  <c r="N185" i="5"/>
  <c r="Y184" i="5"/>
  <c r="T183" i="5"/>
  <c r="S182" i="5"/>
  <c r="R181" i="5"/>
  <c r="Y180" i="5"/>
  <c r="L179" i="5"/>
  <c r="S178" i="5"/>
  <c r="Z177" i="5"/>
  <c r="N177" i="5"/>
  <c r="Y176" i="5"/>
  <c r="T175" i="5"/>
  <c r="L175" i="5"/>
  <c r="S174" i="5"/>
  <c r="R173" i="5"/>
  <c r="Y172" i="5"/>
  <c r="T171" i="5"/>
  <c r="L171" i="5"/>
  <c r="S170" i="5"/>
  <c r="Z169" i="5"/>
  <c r="N169" i="5"/>
  <c r="Y168" i="5"/>
  <c r="T167" i="5"/>
  <c r="L167" i="5"/>
  <c r="S166" i="5"/>
  <c r="R165" i="5"/>
  <c r="Y164" i="5"/>
  <c r="T186" i="5"/>
  <c r="T181" i="5"/>
  <c r="L181" i="5"/>
  <c r="S180" i="5"/>
  <c r="Z179" i="5"/>
  <c r="Y178" i="5"/>
  <c r="N184" i="5"/>
  <c r="T182" i="5"/>
  <c r="L182" i="5"/>
  <c r="S181" i="5"/>
  <c r="R180" i="5"/>
  <c r="Y179" i="5"/>
  <c r="T176" i="5"/>
  <c r="Y175" i="5"/>
  <c r="S175" i="5"/>
  <c r="L173" i="5"/>
  <c r="Z171" i="5"/>
  <c r="Y170" i="5"/>
  <c r="T170" i="5"/>
  <c r="S169" i="5"/>
  <c r="L168" i="5"/>
  <c r="Y165" i="5"/>
  <c r="T165" i="5"/>
  <c r="S164" i="5"/>
  <c r="N164" i="5"/>
  <c r="Y163" i="5"/>
  <c r="T162" i="5"/>
  <c r="L162" i="5"/>
  <c r="S161" i="5"/>
  <c r="R160" i="5"/>
  <c r="Y159" i="5"/>
  <c r="T158" i="5"/>
  <c r="L158" i="5"/>
  <c r="S157" i="5"/>
  <c r="Z156" i="5"/>
  <c r="N156" i="5"/>
  <c r="T185" i="5"/>
  <c r="L185" i="5"/>
  <c r="S184" i="5"/>
  <c r="R183" i="5"/>
  <c r="Y182" i="5"/>
  <c r="T177" i="5"/>
  <c r="S176" i="5"/>
  <c r="N176" i="5"/>
  <c r="L174" i="5"/>
  <c r="Z172" i="5"/>
  <c r="T172" i="5"/>
  <c r="Y171" i="5"/>
  <c r="S171" i="5"/>
  <c r="N171" i="5"/>
  <c r="R170" i="5"/>
  <c r="L169" i="5"/>
  <c r="Z167" i="5"/>
  <c r="Y166" i="5"/>
  <c r="T166" i="5"/>
  <c r="N166" i="5"/>
  <c r="S165" i="5"/>
  <c r="R164" i="5"/>
  <c r="T163" i="5"/>
  <c r="L163" i="5"/>
  <c r="S162" i="5"/>
  <c r="Z161" i="5"/>
  <c r="N161" i="5"/>
  <c r="Y160" i="5"/>
  <c r="T159" i="5"/>
  <c r="L159" i="5"/>
  <c r="S158" i="5"/>
  <c r="R157" i="5"/>
  <c r="N157" i="5"/>
  <c r="Y156" i="5"/>
  <c r="L186" i="5"/>
  <c r="Y183" i="5"/>
  <c r="S177" i="5"/>
  <c r="L176" i="5"/>
  <c r="S185" i="5"/>
  <c r="Z175" i="5"/>
  <c r="T174" i="5"/>
  <c r="R172" i="5"/>
  <c r="T169" i="5"/>
  <c r="N168" i="5"/>
  <c r="L166" i="5"/>
  <c r="T164" i="5"/>
  <c r="Z163" i="5"/>
  <c r="Y162" i="5"/>
  <c r="N159" i="5"/>
  <c r="T157" i="5"/>
  <c r="L157" i="5"/>
  <c r="S156" i="5"/>
  <c r="R155" i="5"/>
  <c r="N155" i="5"/>
  <c r="Y154" i="5"/>
  <c r="T153" i="5"/>
  <c r="L153" i="5"/>
  <c r="S152" i="5"/>
  <c r="Z151" i="5"/>
  <c r="R151" i="5"/>
  <c r="N151" i="5"/>
  <c r="Y150" i="5"/>
  <c r="T149" i="5"/>
  <c r="L149" i="5"/>
  <c r="S148" i="5"/>
  <c r="Z147" i="5"/>
  <c r="R147" i="5"/>
  <c r="Y146" i="5"/>
  <c r="T145" i="5"/>
  <c r="L145" i="5"/>
  <c r="S144" i="5"/>
  <c r="Z143" i="5"/>
  <c r="Z184" i="5"/>
  <c r="T178" i="5"/>
  <c r="R176" i="5"/>
  <c r="Z174" i="5"/>
  <c r="T173" i="5"/>
  <c r="N172" i="5"/>
  <c r="R171" i="5"/>
  <c r="L170" i="5"/>
  <c r="T168" i="5"/>
  <c r="Y167" i="5"/>
  <c r="N167" i="5"/>
  <c r="R166" i="5"/>
  <c r="L165" i="5"/>
  <c r="N162" i="5"/>
  <c r="T160" i="5"/>
  <c r="L160" i="5"/>
  <c r="S159" i="5"/>
  <c r="Z158" i="5"/>
  <c r="R158" i="5"/>
  <c r="Y157" i="5"/>
  <c r="Y155" i="5"/>
  <c r="T154" i="5"/>
  <c r="L154" i="5"/>
  <c r="S153" i="5"/>
  <c r="R152" i="5"/>
  <c r="N152" i="5"/>
  <c r="Y151" i="5"/>
  <c r="T150" i="5"/>
  <c r="L150" i="5"/>
  <c r="S149" i="5"/>
  <c r="Z148" i="5"/>
  <c r="R148" i="5"/>
  <c r="N148" i="5"/>
  <c r="Y147" i="5"/>
  <c r="T146" i="5"/>
  <c r="L146" i="5"/>
  <c r="S145" i="5"/>
  <c r="Z144" i="5"/>
  <c r="R144" i="5"/>
  <c r="Y143" i="5"/>
  <c r="R184" i="5"/>
  <c r="L177" i="5"/>
  <c r="Y174" i="5"/>
  <c r="S173" i="5"/>
  <c r="L172" i="5"/>
  <c r="Z164" i="5"/>
  <c r="T161" i="5"/>
  <c r="S160" i="5"/>
  <c r="R159" i="5"/>
  <c r="T155" i="5"/>
  <c r="L155" i="5"/>
  <c r="S154" i="5"/>
  <c r="Z153" i="5"/>
  <c r="R153" i="5"/>
  <c r="Y152" i="5"/>
  <c r="N149" i="5"/>
  <c r="T147" i="5"/>
  <c r="L147" i="5"/>
  <c r="S146" i="5"/>
  <c r="Z145" i="5"/>
  <c r="R145" i="5"/>
  <c r="Y144" i="5"/>
  <c r="T142" i="5"/>
  <c r="L142" i="5"/>
  <c r="S141" i="5"/>
  <c r="Z140" i="5"/>
  <c r="R140" i="5"/>
  <c r="N140" i="5"/>
  <c r="Y139" i="5"/>
  <c r="T138" i="5"/>
  <c r="L138" i="5"/>
  <c r="S137" i="5"/>
  <c r="Z136" i="5"/>
  <c r="R136" i="5"/>
  <c r="N136" i="5"/>
  <c r="Y135" i="5"/>
  <c r="T134" i="5"/>
  <c r="L134" i="5"/>
  <c r="S133" i="5"/>
  <c r="Z132" i="5"/>
  <c r="R132" i="5"/>
  <c r="N132" i="5"/>
  <c r="Y131" i="5"/>
  <c r="Z168" i="5"/>
  <c r="S167" i="5"/>
  <c r="S163" i="5"/>
  <c r="R162" i="5"/>
  <c r="N158" i="5"/>
  <c r="N180" i="5"/>
  <c r="N174" i="5"/>
  <c r="Y169" i="5"/>
  <c r="S168" i="5"/>
  <c r="N163" i="5"/>
  <c r="L161" i="5"/>
  <c r="Z159" i="5"/>
  <c r="Y158" i="5"/>
  <c r="N153" i="5"/>
  <c r="T151" i="5"/>
  <c r="L151" i="5"/>
  <c r="S150" i="5"/>
  <c r="Z149" i="5"/>
  <c r="R149" i="5"/>
  <c r="Y148" i="5"/>
  <c r="N145" i="5"/>
  <c r="T143" i="5"/>
  <c r="Z142" i="5"/>
  <c r="R142" i="5"/>
  <c r="N142" i="5"/>
  <c r="Y141" i="5"/>
  <c r="T140" i="5"/>
  <c r="L140" i="5"/>
  <c r="S139" i="5"/>
  <c r="Z138" i="5"/>
  <c r="R138" i="5"/>
  <c r="N138" i="5"/>
  <c r="Y137" i="5"/>
  <c r="T136" i="5"/>
  <c r="L136" i="5"/>
  <c r="S135" i="5"/>
  <c r="Z134" i="5"/>
  <c r="R134" i="5"/>
  <c r="N134" i="5"/>
  <c r="Y133" i="5"/>
  <c r="T132" i="5"/>
  <c r="L132" i="5"/>
  <c r="S131" i="5"/>
  <c r="Z130" i="5"/>
  <c r="R130" i="5"/>
  <c r="N130" i="5"/>
  <c r="Y129" i="5"/>
  <c r="L178" i="5"/>
  <c r="T156" i="5"/>
  <c r="N154" i="5"/>
  <c r="L152" i="5"/>
  <c r="Z150" i="5"/>
  <c r="Y149" i="5"/>
  <c r="T144" i="5"/>
  <c r="S143" i="5"/>
  <c r="Y142" i="5"/>
  <c r="L164" i="5"/>
  <c r="L156" i="5"/>
  <c r="Z154" i="5"/>
  <c r="Y153" i="5"/>
  <c r="T148" i="5"/>
  <c r="S147" i="5"/>
  <c r="R146" i="5"/>
  <c r="N141" i="5"/>
  <c r="T139" i="5"/>
  <c r="L139" i="5"/>
  <c r="S138" i="5"/>
  <c r="Z137" i="5"/>
  <c r="R137" i="5"/>
  <c r="Y136" i="5"/>
  <c r="N133" i="5"/>
  <c r="Y130" i="5"/>
  <c r="T130" i="5"/>
  <c r="S129" i="5"/>
  <c r="Z128" i="5"/>
  <c r="R128" i="5"/>
  <c r="N128" i="5"/>
  <c r="Y127" i="5"/>
  <c r="T126" i="5"/>
  <c r="L126" i="5"/>
  <c r="S125" i="5"/>
  <c r="Z124" i="5"/>
  <c r="R124" i="5"/>
  <c r="N124" i="5"/>
  <c r="Y123" i="5"/>
  <c r="T122" i="5"/>
  <c r="L122" i="5"/>
  <c r="S121" i="5"/>
  <c r="Z120" i="5"/>
  <c r="R120" i="5"/>
  <c r="N120" i="5"/>
  <c r="Y119" i="5"/>
  <c r="T118" i="5"/>
  <c r="L118" i="5"/>
  <c r="S117" i="5"/>
  <c r="Z116" i="5"/>
  <c r="R116" i="5"/>
  <c r="N116" i="5"/>
  <c r="Y115" i="5"/>
  <c r="T114" i="5"/>
  <c r="L114" i="5"/>
  <c r="S113" i="5"/>
  <c r="Z112" i="5"/>
  <c r="R112" i="5"/>
  <c r="N112" i="5"/>
  <c r="Y111" i="5"/>
  <c r="T110" i="5"/>
  <c r="L110" i="5"/>
  <c r="S109" i="5"/>
  <c r="Z108" i="5"/>
  <c r="R108" i="5"/>
  <c r="N108" i="5"/>
  <c r="Y107" i="5"/>
  <c r="T106" i="5"/>
  <c r="L106" i="5"/>
  <c r="S105" i="5"/>
  <c r="Z104" i="5"/>
  <c r="R104" i="5"/>
  <c r="N104" i="5"/>
  <c r="Y103" i="5"/>
  <c r="T102" i="5"/>
  <c r="L102" i="5"/>
  <c r="S101" i="5"/>
  <c r="Z100" i="5"/>
  <c r="R100" i="5"/>
  <c r="N100" i="5"/>
  <c r="Y99" i="5"/>
  <c r="T98" i="5"/>
  <c r="L98" i="5"/>
  <c r="S97" i="5"/>
  <c r="Z96" i="5"/>
  <c r="R96" i="5"/>
  <c r="N96" i="5"/>
  <c r="Y173" i="5"/>
  <c r="Z162" i="5"/>
  <c r="T152" i="5"/>
  <c r="S151" i="5"/>
  <c r="R150" i="5"/>
  <c r="N146" i="5"/>
  <c r="L144" i="5"/>
  <c r="N143" i="5"/>
  <c r="T141" i="5"/>
  <c r="L141" i="5"/>
  <c r="S140" i="5"/>
  <c r="Z139" i="5"/>
  <c r="R139" i="5"/>
  <c r="Y138" i="5"/>
  <c r="N135" i="5"/>
  <c r="T133" i="5"/>
  <c r="L133" i="5"/>
  <c r="S132" i="5"/>
  <c r="Z131" i="5"/>
  <c r="T131" i="5"/>
  <c r="N131" i="5"/>
  <c r="S130" i="5"/>
  <c r="R129" i="5"/>
  <c r="N129" i="5"/>
  <c r="Y128" i="5"/>
  <c r="S172" i="5"/>
  <c r="Y161" i="5"/>
  <c r="S155" i="5"/>
  <c r="R154" i="5"/>
  <c r="N150" i="5"/>
  <c r="L148" i="5"/>
  <c r="Z146" i="5"/>
  <c r="Y145" i="5"/>
  <c r="L143" i="5"/>
  <c r="S142" i="5"/>
  <c r="Z141" i="5"/>
  <c r="R141" i="5"/>
  <c r="Y140" i="5"/>
  <c r="N137" i="5"/>
  <c r="T135" i="5"/>
  <c r="L135" i="5"/>
  <c r="S134" i="5"/>
  <c r="Z133" i="5"/>
  <c r="R133" i="5"/>
  <c r="Y132" i="5"/>
  <c r="R131" i="5"/>
  <c r="L130" i="5"/>
  <c r="T128" i="5"/>
  <c r="L128" i="5"/>
  <c r="S127" i="5"/>
  <c r="Z126" i="5"/>
  <c r="R126" i="5"/>
  <c r="N126" i="5"/>
  <c r="Y125" i="5"/>
  <c r="T124" i="5"/>
  <c r="L124" i="5"/>
  <c r="S123" i="5"/>
  <c r="Z122" i="5"/>
  <c r="R122" i="5"/>
  <c r="N122" i="5"/>
  <c r="Y121" i="5"/>
  <c r="T120" i="5"/>
  <c r="L120" i="5"/>
  <c r="S119" i="5"/>
  <c r="Z118" i="5"/>
  <c r="R118" i="5"/>
  <c r="N118" i="5"/>
  <c r="Y117" i="5"/>
  <c r="T116" i="5"/>
  <c r="L116" i="5"/>
  <c r="T137" i="5"/>
  <c r="R135" i="5"/>
  <c r="Z129" i="5"/>
  <c r="N125" i="5"/>
  <c r="T123" i="5"/>
  <c r="L123" i="5"/>
  <c r="S122" i="5"/>
  <c r="Z121" i="5"/>
  <c r="R121" i="5"/>
  <c r="Y120" i="5"/>
  <c r="N117" i="5"/>
  <c r="Z114" i="5"/>
  <c r="Y113" i="5"/>
  <c r="T113" i="5"/>
  <c r="N113" i="5"/>
  <c r="S112" i="5"/>
  <c r="R111" i="5"/>
  <c r="L111" i="5"/>
  <c r="Z109" i="5"/>
  <c r="Y108" i="5"/>
  <c r="T108" i="5"/>
  <c r="S107" i="5"/>
  <c r="N107" i="5"/>
  <c r="R106" i="5"/>
  <c r="L105" i="5"/>
  <c r="Z103" i="5"/>
  <c r="T103" i="5"/>
  <c r="Y102" i="5"/>
  <c r="S102" i="5"/>
  <c r="N102" i="5"/>
  <c r="R101" i="5"/>
  <c r="L100" i="5"/>
  <c r="Z98" i="5"/>
  <c r="Y97" i="5"/>
  <c r="T97" i="5"/>
  <c r="N97" i="5"/>
  <c r="S96" i="5"/>
  <c r="T95" i="5"/>
  <c r="L95" i="5"/>
  <c r="S94" i="5"/>
  <c r="Z93" i="5"/>
  <c r="R93" i="5"/>
  <c r="N93" i="5"/>
  <c r="Y92" i="5"/>
  <c r="T91" i="5"/>
  <c r="L91" i="5"/>
  <c r="S90" i="5"/>
  <c r="Z89" i="5"/>
  <c r="R89" i="5"/>
  <c r="N89" i="5"/>
  <c r="Y88" i="5"/>
  <c r="T87" i="5"/>
  <c r="L87" i="5"/>
  <c r="S86" i="5"/>
  <c r="Z85" i="5"/>
  <c r="R85" i="5"/>
  <c r="N85" i="5"/>
  <c r="Y84" i="5"/>
  <c r="T83" i="5"/>
  <c r="L83" i="5"/>
  <c r="S82" i="5"/>
  <c r="Z81" i="5"/>
  <c r="R81" i="5"/>
  <c r="N81" i="5"/>
  <c r="Y80" i="5"/>
  <c r="T79" i="5"/>
  <c r="L79" i="5"/>
  <c r="S78" i="5"/>
  <c r="Z77" i="5"/>
  <c r="R77" i="5"/>
  <c r="N77" i="5"/>
  <c r="Y76" i="5"/>
  <c r="T75" i="5"/>
  <c r="L75" i="5"/>
  <c r="S74" i="5"/>
  <c r="Z73" i="5"/>
  <c r="N139" i="5"/>
  <c r="L137" i="5"/>
  <c r="Y134" i="5"/>
  <c r="L131" i="5"/>
  <c r="T129" i="5"/>
  <c r="S128" i="5"/>
  <c r="N127" i="5"/>
  <c r="T125" i="5"/>
  <c r="L125" i="5"/>
  <c r="S124" i="5"/>
  <c r="Z123" i="5"/>
  <c r="R123" i="5"/>
  <c r="Y122" i="5"/>
  <c r="N119" i="5"/>
  <c r="T117" i="5"/>
  <c r="L117" i="5"/>
  <c r="S116" i="5"/>
  <c r="Z115" i="5"/>
  <c r="T115" i="5"/>
  <c r="Y114" i="5"/>
  <c r="S114" i="5"/>
  <c r="N114" i="5"/>
  <c r="R113" i="5"/>
  <c r="L112" i="5"/>
  <c r="Z110" i="5"/>
  <c r="Y109" i="5"/>
  <c r="T109" i="5"/>
  <c r="N109" i="5"/>
  <c r="S108" i="5"/>
  <c r="R107" i="5"/>
  <c r="L107" i="5"/>
  <c r="Z105" i="5"/>
  <c r="Y104" i="5"/>
  <c r="T104" i="5"/>
  <c r="S103" i="5"/>
  <c r="N103" i="5"/>
  <c r="R102" i="5"/>
  <c r="L101" i="5"/>
  <c r="Z99" i="5"/>
  <c r="T99" i="5"/>
  <c r="Y98" i="5"/>
  <c r="S98" i="5"/>
  <c r="N98" i="5"/>
  <c r="R97" i="5"/>
  <c r="L96" i="5"/>
  <c r="S95" i="5"/>
  <c r="Z94" i="5"/>
  <c r="R94" i="5"/>
  <c r="N94" i="5"/>
  <c r="Y93" i="5"/>
  <c r="T92" i="5"/>
  <c r="L92" i="5"/>
  <c r="S91" i="5"/>
  <c r="Z90" i="5"/>
  <c r="R90" i="5"/>
  <c r="N90" i="5"/>
  <c r="Y89" i="5"/>
  <c r="S136" i="5"/>
  <c r="T127" i="5"/>
  <c r="L127" i="5"/>
  <c r="S126" i="5"/>
  <c r="Z125" i="5"/>
  <c r="R125" i="5"/>
  <c r="Y124" i="5"/>
  <c r="N121" i="5"/>
  <c r="T119" i="5"/>
  <c r="L119" i="5"/>
  <c r="S118" i="5"/>
  <c r="Z117" i="5"/>
  <c r="R117" i="5"/>
  <c r="Y116" i="5"/>
  <c r="S115" i="5"/>
  <c r="N115" i="5"/>
  <c r="R114" i="5"/>
  <c r="L113" i="5"/>
  <c r="Z111" i="5"/>
  <c r="T111" i="5"/>
  <c r="Y110" i="5"/>
  <c r="S110" i="5"/>
  <c r="N110" i="5"/>
  <c r="R109" i="5"/>
  <c r="L108" i="5"/>
  <c r="Z106" i="5"/>
  <c r="Y105" i="5"/>
  <c r="T105" i="5"/>
  <c r="N105" i="5"/>
  <c r="S104" i="5"/>
  <c r="R103" i="5"/>
  <c r="L103" i="5"/>
  <c r="Z101" i="5"/>
  <c r="Y100" i="5"/>
  <c r="T100" i="5"/>
  <c r="S99" i="5"/>
  <c r="N99" i="5"/>
  <c r="R98" i="5"/>
  <c r="R127" i="5"/>
  <c r="N123" i="5"/>
  <c r="L121" i="5"/>
  <c r="Y118" i="5"/>
  <c r="L115" i="5"/>
  <c r="Z107" i="5"/>
  <c r="S106" i="5"/>
  <c r="R99" i="5"/>
  <c r="Z97" i="5"/>
  <c r="L97" i="5"/>
  <c r="N95" i="5"/>
  <c r="T93" i="5"/>
  <c r="L93" i="5"/>
  <c r="S92" i="5"/>
  <c r="Z91" i="5"/>
  <c r="R91" i="5"/>
  <c r="Y90" i="5"/>
  <c r="R88" i="5"/>
  <c r="L88" i="5"/>
  <c r="Z86" i="5"/>
  <c r="Y85" i="5"/>
  <c r="T85" i="5"/>
  <c r="S84" i="5"/>
  <c r="N84" i="5"/>
  <c r="R83" i="5"/>
  <c r="L82" i="5"/>
  <c r="Z80" i="5"/>
  <c r="T80" i="5"/>
  <c r="Y79" i="5"/>
  <c r="S79" i="5"/>
  <c r="N79" i="5"/>
  <c r="R78" i="5"/>
  <c r="L77" i="5"/>
  <c r="Z75" i="5"/>
  <c r="Y74" i="5"/>
  <c r="T74" i="5"/>
  <c r="N74" i="5"/>
  <c r="T73" i="5"/>
  <c r="L73" i="5"/>
  <c r="S72" i="5"/>
  <c r="Z71" i="5"/>
  <c r="R71" i="5"/>
  <c r="N71" i="5"/>
  <c r="Y70" i="5"/>
  <c r="T69" i="5"/>
  <c r="L69" i="5"/>
  <c r="S68" i="5"/>
  <c r="Z67" i="5"/>
  <c r="R67" i="5"/>
  <c r="N67" i="5"/>
  <c r="Y66" i="5"/>
  <c r="T65" i="5"/>
  <c r="L65" i="5"/>
  <c r="S64" i="5"/>
  <c r="Y126" i="5"/>
  <c r="S120" i="5"/>
  <c r="R110" i="5"/>
  <c r="L109" i="5"/>
  <c r="T107" i="5"/>
  <c r="N106" i="5"/>
  <c r="Y101" i="5"/>
  <c r="S100" i="5"/>
  <c r="L99" i="5"/>
  <c r="Y96" i="5"/>
  <c r="T94" i="5"/>
  <c r="L94" i="5"/>
  <c r="S93" i="5"/>
  <c r="Z92" i="5"/>
  <c r="R92" i="5"/>
  <c r="Y91" i="5"/>
  <c r="Z87" i="5"/>
  <c r="Y86" i="5"/>
  <c r="T86" i="5"/>
  <c r="N86" i="5"/>
  <c r="S85" i="5"/>
  <c r="R84" i="5"/>
  <c r="L84" i="5"/>
  <c r="Z82" i="5"/>
  <c r="Y81" i="5"/>
  <c r="T81" i="5"/>
  <c r="S80" i="5"/>
  <c r="N80" i="5"/>
  <c r="R79" i="5"/>
  <c r="L78" i="5"/>
  <c r="Z76" i="5"/>
  <c r="T76" i="5"/>
  <c r="Y75" i="5"/>
  <c r="S75" i="5"/>
  <c r="N75" i="5"/>
  <c r="R74" i="5"/>
  <c r="S73" i="5"/>
  <c r="Z72" i="5"/>
  <c r="R72" i="5"/>
  <c r="N72" i="5"/>
  <c r="Y71" i="5"/>
  <c r="T70" i="5"/>
  <c r="L70" i="5"/>
  <c r="S69" i="5"/>
  <c r="Z68" i="5"/>
  <c r="R68" i="5"/>
  <c r="N68" i="5"/>
  <c r="Y67" i="5"/>
  <c r="T66" i="5"/>
  <c r="L66" i="5"/>
  <c r="S65" i="5"/>
  <c r="Z64" i="5"/>
  <c r="R64" i="5"/>
  <c r="N64" i="5"/>
  <c r="Y63" i="5"/>
  <c r="T62" i="5"/>
  <c r="L62" i="5"/>
  <c r="S61" i="5"/>
  <c r="Z60" i="5"/>
  <c r="R60" i="5"/>
  <c r="N60" i="5"/>
  <c r="Y59" i="5"/>
  <c r="T58" i="5"/>
  <c r="L58" i="5"/>
  <c r="S57" i="5"/>
  <c r="Z56" i="5"/>
  <c r="R56" i="5"/>
  <c r="N56" i="5"/>
  <c r="Y55" i="5"/>
  <c r="T54" i="5"/>
  <c r="L54" i="5"/>
  <c r="S53" i="5"/>
  <c r="Z52" i="5"/>
  <c r="R52" i="5"/>
  <c r="N52" i="5"/>
  <c r="Y51" i="5"/>
  <c r="T50" i="5"/>
  <c r="L50" i="5"/>
  <c r="S49" i="5"/>
  <c r="Z48" i="5"/>
  <c r="R48" i="5"/>
  <c r="N48" i="5"/>
  <c r="Y47" i="5"/>
  <c r="T46" i="5"/>
  <c r="L46" i="5"/>
  <c r="S45" i="5"/>
  <c r="Z44" i="5"/>
  <c r="R44" i="5"/>
  <c r="N44" i="5"/>
  <c r="Y43" i="5"/>
  <c r="T42" i="5"/>
  <c r="L42" i="5"/>
  <c r="S41" i="5"/>
  <c r="Z40" i="5"/>
  <c r="R40" i="5"/>
  <c r="N40" i="5"/>
  <c r="Y39" i="5"/>
  <c r="T38" i="5"/>
  <c r="L38" i="5"/>
  <c r="S37" i="5"/>
  <c r="Z36" i="5"/>
  <c r="R36" i="5"/>
  <c r="N36" i="5"/>
  <c r="Y35" i="5"/>
  <c r="T34" i="5"/>
  <c r="L34" i="5"/>
  <c r="S33" i="5"/>
  <c r="Z32" i="5"/>
  <c r="R32" i="5"/>
  <c r="N32" i="5"/>
  <c r="Y31" i="5"/>
  <c r="T30" i="5"/>
  <c r="L30" i="5"/>
  <c r="S29" i="5"/>
  <c r="Z135" i="5"/>
  <c r="L129" i="5"/>
  <c r="Z119" i="5"/>
  <c r="Y112" i="5"/>
  <c r="S111" i="5"/>
  <c r="Z102" i="5"/>
  <c r="T101" i="5"/>
  <c r="Z95" i="5"/>
  <c r="R95" i="5"/>
  <c r="Y94" i="5"/>
  <c r="N91" i="5"/>
  <c r="T89" i="5"/>
  <c r="L89" i="5"/>
  <c r="T88" i="5"/>
  <c r="Y87" i="5"/>
  <c r="S87" i="5"/>
  <c r="N87" i="5"/>
  <c r="R86" i="5"/>
  <c r="L85" i="5"/>
  <c r="Z83" i="5"/>
  <c r="Y82" i="5"/>
  <c r="T82" i="5"/>
  <c r="N82" i="5"/>
  <c r="S81" i="5"/>
  <c r="R80" i="5"/>
  <c r="L80" i="5"/>
  <c r="Z78" i="5"/>
  <c r="Y77" i="5"/>
  <c r="T77" i="5"/>
  <c r="S76" i="5"/>
  <c r="N76" i="5"/>
  <c r="R75" i="5"/>
  <c r="L74" i="5"/>
  <c r="R73" i="5"/>
  <c r="N73" i="5"/>
  <c r="Y72" i="5"/>
  <c r="T71" i="5"/>
  <c r="L71" i="5"/>
  <c r="S70" i="5"/>
  <c r="Z69" i="5"/>
  <c r="R69" i="5"/>
  <c r="N69" i="5"/>
  <c r="Y68" i="5"/>
  <c r="T67" i="5"/>
  <c r="L67" i="5"/>
  <c r="S66" i="5"/>
  <c r="Z65" i="5"/>
  <c r="R65" i="5"/>
  <c r="N65" i="5"/>
  <c r="Y64" i="5"/>
  <c r="T63" i="5"/>
  <c r="L63" i="5"/>
  <c r="S62" i="5"/>
  <c r="Z61" i="5"/>
  <c r="R61" i="5"/>
  <c r="N61" i="5"/>
  <c r="Y60" i="5"/>
  <c r="T59" i="5"/>
  <c r="L59" i="5"/>
  <c r="S58" i="5"/>
  <c r="Z57" i="5"/>
  <c r="R57" i="5"/>
  <c r="N57" i="5"/>
  <c r="Y56" i="5"/>
  <c r="T55" i="5"/>
  <c r="L55" i="5"/>
  <c r="S54" i="5"/>
  <c r="Z53" i="5"/>
  <c r="R53" i="5"/>
  <c r="N53" i="5"/>
  <c r="Y52" i="5"/>
  <c r="T51" i="5"/>
  <c r="L51" i="5"/>
  <c r="S50" i="5"/>
  <c r="Z49" i="5"/>
  <c r="R49" i="5"/>
  <c r="T121" i="5"/>
  <c r="Z113" i="5"/>
  <c r="T90" i="5"/>
  <c r="S88" i="5"/>
  <c r="Z79" i="5"/>
  <c r="T78" i="5"/>
  <c r="L72" i="5"/>
  <c r="Z70" i="5"/>
  <c r="Y69" i="5"/>
  <c r="T64" i="5"/>
  <c r="N62" i="5"/>
  <c r="T60" i="5"/>
  <c r="L60" i="5"/>
  <c r="S59" i="5"/>
  <c r="Z58" i="5"/>
  <c r="R58" i="5"/>
  <c r="Y57" i="5"/>
  <c r="N54" i="5"/>
  <c r="T52" i="5"/>
  <c r="L52" i="5"/>
  <c r="S51" i="5"/>
  <c r="Z50" i="5"/>
  <c r="R50" i="5"/>
  <c r="Y49" i="5"/>
  <c r="L49" i="5"/>
  <c r="Z47" i="5"/>
  <c r="T47" i="5"/>
  <c r="Y46" i="5"/>
  <c r="S46" i="5"/>
  <c r="N46" i="5"/>
  <c r="R45" i="5"/>
  <c r="L44" i="5"/>
  <c r="Z42" i="5"/>
  <c r="Y41" i="5"/>
  <c r="T41" i="5"/>
  <c r="N41" i="5"/>
  <c r="S40" i="5"/>
  <c r="R39" i="5"/>
  <c r="L39" i="5"/>
  <c r="Z37" i="5"/>
  <c r="Y36" i="5"/>
  <c r="T36" i="5"/>
  <c r="S35" i="5"/>
  <c r="N35" i="5"/>
  <c r="R34" i="5"/>
  <c r="L33" i="5"/>
  <c r="Z31" i="5"/>
  <c r="T31" i="5"/>
  <c r="Y30" i="5"/>
  <c r="S30" i="5"/>
  <c r="N30" i="5"/>
  <c r="R29" i="5"/>
  <c r="N29" i="5"/>
  <c r="Y28" i="5"/>
  <c r="T27" i="5"/>
  <c r="L27" i="5"/>
  <c r="S26" i="5"/>
  <c r="Z25" i="5"/>
  <c r="R25" i="5"/>
  <c r="N25" i="5"/>
  <c r="Y24" i="5"/>
  <c r="T23" i="5"/>
  <c r="L23" i="5"/>
  <c r="S22" i="5"/>
  <c r="Z21" i="5"/>
  <c r="R21" i="5"/>
  <c r="N21" i="5"/>
  <c r="Y20" i="5"/>
  <c r="T19" i="5"/>
  <c r="L19" i="5"/>
  <c r="S18" i="5"/>
  <c r="Z17" i="5"/>
  <c r="R17" i="5"/>
  <c r="N17" i="5"/>
  <c r="Y16" i="5"/>
  <c r="T15" i="5"/>
  <c r="L15" i="5"/>
  <c r="S14" i="5"/>
  <c r="Z13" i="5"/>
  <c r="R13" i="5"/>
  <c r="N13" i="5"/>
  <c r="Y12" i="5"/>
  <c r="T11" i="5"/>
  <c r="L11" i="5"/>
  <c r="S10" i="5"/>
  <c r="Z9" i="5"/>
  <c r="R9" i="5"/>
  <c r="N9" i="5"/>
  <c r="Y8" i="5"/>
  <c r="T7" i="5"/>
  <c r="L7" i="5"/>
  <c r="S6" i="5"/>
  <c r="Z5" i="5"/>
  <c r="R5" i="5"/>
  <c r="N5" i="5"/>
  <c r="Y7" i="6"/>
  <c r="Y11" i="6"/>
  <c r="Y15" i="6"/>
  <c r="Y19" i="6"/>
  <c r="Y23" i="6"/>
  <c r="Y27" i="6"/>
  <c r="Y31" i="6"/>
  <c r="Y35" i="6"/>
  <c r="Y39" i="6"/>
  <c r="Y43" i="6"/>
  <c r="Y47" i="6"/>
  <c r="Y51" i="6"/>
  <c r="Y55" i="6"/>
  <c r="Y59" i="6"/>
  <c r="Y63" i="6"/>
  <c r="Y67" i="6"/>
  <c r="Y71" i="6"/>
  <c r="Y75" i="6"/>
  <c r="Y79" i="6"/>
  <c r="Y83" i="6"/>
  <c r="Y87" i="6"/>
  <c r="Y91" i="6"/>
  <c r="Y95" i="6"/>
  <c r="Y99" i="6"/>
  <c r="Y103" i="6"/>
  <c r="Y107" i="6"/>
  <c r="Y111" i="6"/>
  <c r="Y115" i="6"/>
  <c r="Y119" i="6"/>
  <c r="Y123" i="6"/>
  <c r="Y127" i="6"/>
  <c r="Y131" i="6"/>
  <c r="Y135" i="6"/>
  <c r="Y139" i="6"/>
  <c r="Y143" i="6"/>
  <c r="Y147" i="6"/>
  <c r="Y151" i="6"/>
  <c r="Y155" i="6"/>
  <c r="Y159" i="6"/>
  <c r="Y163" i="6"/>
  <c r="Y167" i="6"/>
  <c r="Y171" i="6"/>
  <c r="Y175" i="6"/>
  <c r="Y179" i="6"/>
  <c r="Y183" i="6"/>
  <c r="X6" i="6"/>
  <c r="X10" i="6"/>
  <c r="X14" i="6"/>
  <c r="X18" i="6"/>
  <c r="X22" i="6"/>
  <c r="X26" i="6"/>
  <c r="X30" i="6"/>
  <c r="X34" i="6"/>
  <c r="X38" i="6"/>
  <c r="X42" i="6"/>
  <c r="X46" i="6"/>
  <c r="X50" i="6"/>
  <c r="X54" i="6"/>
  <c r="X58" i="6"/>
  <c r="X62" i="6"/>
  <c r="X66" i="6"/>
  <c r="X70" i="6"/>
  <c r="X74" i="6"/>
  <c r="X78" i="6"/>
  <c r="X82" i="6"/>
  <c r="X86" i="6"/>
  <c r="X90" i="6"/>
  <c r="X94" i="6"/>
  <c r="X98" i="6"/>
  <c r="X102" i="6"/>
  <c r="X106" i="6"/>
  <c r="X110" i="6"/>
  <c r="X114" i="6"/>
  <c r="X118" i="6"/>
  <c r="X122" i="6"/>
  <c r="X126" i="6"/>
  <c r="X130" i="6"/>
  <c r="X134" i="6"/>
  <c r="X138" i="6"/>
  <c r="X142" i="6"/>
  <c r="X146" i="6"/>
  <c r="X150" i="6"/>
  <c r="X154" i="6"/>
  <c r="X158" i="6"/>
  <c r="X162" i="6"/>
  <c r="X166" i="6"/>
  <c r="X170" i="6"/>
  <c r="X174" i="6"/>
  <c r="X178" i="6"/>
  <c r="X182" i="6"/>
  <c r="X186" i="6"/>
  <c r="R9" i="6"/>
  <c r="R13" i="6"/>
  <c r="R17" i="6"/>
  <c r="R21" i="6"/>
  <c r="R25" i="6"/>
  <c r="R29" i="6"/>
  <c r="R33" i="6"/>
  <c r="Z127" i="5"/>
  <c r="R119" i="5"/>
  <c r="T112" i="5"/>
  <c r="Y106" i="5"/>
  <c r="N101" i="5"/>
  <c r="T96" i="5"/>
  <c r="N92" i="5"/>
  <c r="L90" i="5"/>
  <c r="N88" i="5"/>
  <c r="Y83" i="5"/>
  <c r="R82" i="5"/>
  <c r="L81" i="5"/>
  <c r="N78" i="5"/>
  <c r="Y73" i="5"/>
  <c r="T68" i="5"/>
  <c r="S67" i="5"/>
  <c r="R66" i="5"/>
  <c r="N63" i="5"/>
  <c r="T61" i="5"/>
  <c r="L61" i="5"/>
  <c r="S60" i="5"/>
  <c r="Z59" i="5"/>
  <c r="R59" i="5"/>
  <c r="Y58" i="5"/>
  <c r="N55" i="5"/>
  <c r="T53" i="5"/>
  <c r="L53" i="5"/>
  <c r="S52" i="5"/>
  <c r="Z51" i="5"/>
  <c r="R51" i="5"/>
  <c r="Y50" i="5"/>
  <c r="Y48" i="5"/>
  <c r="T48" i="5"/>
  <c r="S47" i="5"/>
  <c r="N47" i="5"/>
  <c r="R46" i="5"/>
  <c r="L45" i="5"/>
  <c r="Z43" i="5"/>
  <c r="T43" i="5"/>
  <c r="Y42" i="5"/>
  <c r="S42" i="5"/>
  <c r="N42" i="5"/>
  <c r="R41" i="5"/>
  <c r="L40" i="5"/>
  <c r="Z38" i="5"/>
  <c r="Y37" i="5"/>
  <c r="T37" i="5"/>
  <c r="N37" i="5"/>
  <c r="S36" i="5"/>
  <c r="R35" i="5"/>
  <c r="L35" i="5"/>
  <c r="Z33" i="5"/>
  <c r="Y32" i="5"/>
  <c r="T32" i="5"/>
  <c r="S31" i="5"/>
  <c r="N31" i="5"/>
  <c r="R30" i="5"/>
  <c r="T28" i="5"/>
  <c r="L28" i="5"/>
  <c r="S27" i="5"/>
  <c r="Z26" i="5"/>
  <c r="R26" i="5"/>
  <c r="N26" i="5"/>
  <c r="Y25" i="5"/>
  <c r="T24" i="5"/>
  <c r="L24" i="5"/>
  <c r="S23" i="5"/>
  <c r="Z22" i="5"/>
  <c r="R22" i="5"/>
  <c r="N22" i="5"/>
  <c r="Y21" i="5"/>
  <c r="T20" i="5"/>
  <c r="L20" i="5"/>
  <c r="S19" i="5"/>
  <c r="Z18" i="5"/>
  <c r="R18" i="5"/>
  <c r="N18" i="5"/>
  <c r="Y17" i="5"/>
  <c r="T16" i="5"/>
  <c r="L16" i="5"/>
  <c r="S15" i="5"/>
  <c r="Z14" i="5"/>
  <c r="R14" i="5"/>
  <c r="N14" i="5"/>
  <c r="Y13" i="5"/>
  <c r="T12" i="5"/>
  <c r="L12" i="5"/>
  <c r="S11" i="5"/>
  <c r="Z10" i="5"/>
  <c r="R10" i="5"/>
  <c r="N10" i="5"/>
  <c r="Y9" i="5"/>
  <c r="T8" i="5"/>
  <c r="L8" i="5"/>
  <c r="S7" i="5"/>
  <c r="Z6" i="5"/>
  <c r="R6" i="5"/>
  <c r="N6" i="5"/>
  <c r="Y5" i="5"/>
  <c r="Y8" i="6"/>
  <c r="Y12" i="6"/>
  <c r="Y16" i="6"/>
  <c r="Y20" i="6"/>
  <c r="Y24" i="6"/>
  <c r="Y28" i="6"/>
  <c r="Y32" i="6"/>
  <c r="Y36" i="6"/>
  <c r="Y40" i="6"/>
  <c r="Y44" i="6"/>
  <c r="Y48" i="6"/>
  <c r="Y52" i="6"/>
  <c r="Y56" i="6"/>
  <c r="Y60" i="6"/>
  <c r="Y64" i="6"/>
  <c r="Y68" i="6"/>
  <c r="Y72" i="6"/>
  <c r="Y76" i="6"/>
  <c r="Y80" i="6"/>
  <c r="Y84" i="6"/>
  <c r="Y88" i="6"/>
  <c r="Y92" i="6"/>
  <c r="Y96" i="6"/>
  <c r="Y100" i="6"/>
  <c r="Y104" i="6"/>
  <c r="Y108" i="6"/>
  <c r="Y112" i="6"/>
  <c r="Y116" i="6"/>
  <c r="Y120" i="6"/>
  <c r="Y124" i="6"/>
  <c r="Y128" i="6"/>
  <c r="Y132" i="6"/>
  <c r="Y136" i="6"/>
  <c r="Y140" i="6"/>
  <c r="Y144" i="6"/>
  <c r="Y148" i="6"/>
  <c r="Y152" i="6"/>
  <c r="Y156" i="6"/>
  <c r="Y160" i="6"/>
  <c r="Y164" i="6"/>
  <c r="Y168" i="6"/>
  <c r="Y172" i="6"/>
  <c r="Y176" i="6"/>
  <c r="Y180" i="6"/>
  <c r="Y184" i="6"/>
  <c r="X7" i="6"/>
  <c r="X11" i="6"/>
  <c r="X15" i="6"/>
  <c r="X19" i="6"/>
  <c r="X23" i="6"/>
  <c r="X27" i="6"/>
  <c r="X31" i="6"/>
  <c r="X35" i="6"/>
  <c r="X39" i="6"/>
  <c r="X43" i="6"/>
  <c r="X47" i="6"/>
  <c r="X51" i="6"/>
  <c r="X55" i="6"/>
  <c r="X59" i="6"/>
  <c r="X63" i="6"/>
  <c r="X67" i="6"/>
  <c r="X71" i="6"/>
  <c r="X75" i="6"/>
  <c r="X79" i="6"/>
  <c r="X83" i="6"/>
  <c r="X87" i="6"/>
  <c r="X91" i="6"/>
  <c r="X95" i="6"/>
  <c r="X99" i="6"/>
  <c r="X103" i="6"/>
  <c r="X107" i="6"/>
  <c r="X111" i="6"/>
  <c r="X115" i="6"/>
  <c r="X119" i="6"/>
  <c r="X123" i="6"/>
  <c r="X127" i="6"/>
  <c r="X131" i="6"/>
  <c r="X135" i="6"/>
  <c r="X139" i="6"/>
  <c r="X143" i="6"/>
  <c r="X147" i="6"/>
  <c r="X151" i="6"/>
  <c r="X155" i="6"/>
  <c r="X159" i="6"/>
  <c r="X163" i="6"/>
  <c r="X167" i="6"/>
  <c r="X171" i="6"/>
  <c r="X175" i="6"/>
  <c r="X179" i="6"/>
  <c r="X183" i="6"/>
  <c r="R6" i="6"/>
  <c r="R10" i="6"/>
  <c r="R14" i="6"/>
  <c r="R18" i="6"/>
  <c r="R22" i="6"/>
  <c r="R26" i="6"/>
  <c r="R30" i="6"/>
  <c r="R34" i="6"/>
  <c r="N111" i="5"/>
  <c r="R105" i="5"/>
  <c r="Y95" i="5"/>
  <c r="S89" i="5"/>
  <c r="Z84" i="5"/>
  <c r="S83" i="5"/>
  <c r="R76" i="5"/>
  <c r="Z74" i="5"/>
  <c r="T72" i="5"/>
  <c r="S71" i="5"/>
  <c r="R70" i="5"/>
  <c r="N66" i="5"/>
  <c r="L64" i="5"/>
  <c r="S63" i="5"/>
  <c r="Z62" i="5"/>
  <c r="R62" i="5"/>
  <c r="Y61" i="5"/>
  <c r="N58" i="5"/>
  <c r="T56" i="5"/>
  <c r="L56" i="5"/>
  <c r="S55" i="5"/>
  <c r="Z54" i="5"/>
  <c r="R54" i="5"/>
  <c r="Y53" i="5"/>
  <c r="N50" i="5"/>
  <c r="N49" i="5"/>
  <c r="S48" i="5"/>
  <c r="R47" i="5"/>
  <c r="L47" i="5"/>
  <c r="Z45" i="5"/>
  <c r="Y44" i="5"/>
  <c r="T44" i="5"/>
  <c r="S43" i="5"/>
  <c r="N43" i="5"/>
  <c r="R42" i="5"/>
  <c r="L41" i="5"/>
  <c r="Z39" i="5"/>
  <c r="T39" i="5"/>
  <c r="Y38" i="5"/>
  <c r="S38" i="5"/>
  <c r="N38" i="5"/>
  <c r="R37" i="5"/>
  <c r="L36" i="5"/>
  <c r="Z34" i="5"/>
  <c r="Y33" i="5"/>
  <c r="T33" i="5"/>
  <c r="N33" i="5"/>
  <c r="S32" i="5"/>
  <c r="R31" i="5"/>
  <c r="L31" i="5"/>
  <c r="Z29" i="5"/>
  <c r="L29" i="5"/>
  <c r="S28" i="5"/>
  <c r="Z27" i="5"/>
  <c r="R27" i="5"/>
  <c r="N27" i="5"/>
  <c r="Y26" i="5"/>
  <c r="T25" i="5"/>
  <c r="L25" i="5"/>
  <c r="S24" i="5"/>
  <c r="Z23" i="5"/>
  <c r="R23" i="5"/>
  <c r="N23" i="5"/>
  <c r="Y22" i="5"/>
  <c r="T21" i="5"/>
  <c r="L21" i="5"/>
  <c r="S20" i="5"/>
  <c r="Z19" i="5"/>
  <c r="R19" i="5"/>
  <c r="N19" i="5"/>
  <c r="Y18" i="5"/>
  <c r="T17" i="5"/>
  <c r="L17" i="5"/>
  <c r="S16" i="5"/>
  <c r="Z15" i="5"/>
  <c r="R15" i="5"/>
  <c r="N15" i="5"/>
  <c r="Y14" i="5"/>
  <c r="T13" i="5"/>
  <c r="L13" i="5"/>
  <c r="S12" i="5"/>
  <c r="Z11" i="5"/>
  <c r="R11" i="5"/>
  <c r="N11" i="5"/>
  <c r="Y10" i="5"/>
  <c r="T9" i="5"/>
  <c r="L9" i="5"/>
  <c r="S8" i="5"/>
  <c r="Z7" i="5"/>
  <c r="R7" i="5"/>
  <c r="N7" i="5"/>
  <c r="Y6" i="5"/>
  <c r="T5" i="5"/>
  <c r="L5" i="5"/>
  <c r="Y9" i="6"/>
  <c r="Y13" i="6"/>
  <c r="Y17" i="6"/>
  <c r="Y21" i="6"/>
  <c r="Y25" i="6"/>
  <c r="Y29" i="6"/>
  <c r="Y33" i="6"/>
  <c r="Y37" i="6"/>
  <c r="Y41" i="6"/>
  <c r="Y45" i="6"/>
  <c r="Y49" i="6"/>
  <c r="Y53" i="6"/>
  <c r="Y57" i="6"/>
  <c r="Y61" i="6"/>
  <c r="Y65" i="6"/>
  <c r="Y69" i="6"/>
  <c r="Y73" i="6"/>
  <c r="Y77" i="6"/>
  <c r="Y81" i="6"/>
  <c r="Y85" i="6"/>
  <c r="Y89" i="6"/>
  <c r="Y93" i="6"/>
  <c r="Y97" i="6"/>
  <c r="Y101" i="6"/>
  <c r="Y105" i="6"/>
  <c r="Y109" i="6"/>
  <c r="Y113" i="6"/>
  <c r="Y117" i="6"/>
  <c r="Y121" i="6"/>
  <c r="Y125" i="6"/>
  <c r="Y129" i="6"/>
  <c r="Y133" i="6"/>
  <c r="Y137" i="6"/>
  <c r="Y141" i="6"/>
  <c r="Y145" i="6"/>
  <c r="Y149" i="6"/>
  <c r="Y153" i="6"/>
  <c r="Y157" i="6"/>
  <c r="Y161" i="6"/>
  <c r="Y165" i="6"/>
  <c r="Y169" i="6"/>
  <c r="Y173" i="6"/>
  <c r="Y177" i="6"/>
  <c r="Y181" i="6"/>
  <c r="Y185" i="6"/>
  <c r="X8" i="6"/>
  <c r="X12" i="6"/>
  <c r="X16" i="6"/>
  <c r="X20" i="6"/>
  <c r="X24" i="6"/>
  <c r="X28" i="6"/>
  <c r="X32" i="6"/>
  <c r="X36" i="6"/>
  <c r="X40" i="6"/>
  <c r="X44" i="6"/>
  <c r="X48" i="6"/>
  <c r="X52" i="6"/>
  <c r="X56" i="6"/>
  <c r="X60" i="6"/>
  <c r="X64" i="6"/>
  <c r="X68" i="6"/>
  <c r="X72" i="6"/>
  <c r="X76" i="6"/>
  <c r="X80" i="6"/>
  <c r="X84" i="6"/>
  <c r="X88" i="6"/>
  <c r="X92" i="6"/>
  <c r="X96" i="6"/>
  <c r="X100" i="6"/>
  <c r="X104" i="6"/>
  <c r="X108" i="6"/>
  <c r="X112" i="6"/>
  <c r="X116" i="6"/>
  <c r="X120" i="6"/>
  <c r="X124" i="6"/>
  <c r="X128" i="6"/>
  <c r="X132" i="6"/>
  <c r="X136" i="6"/>
  <c r="X140" i="6"/>
  <c r="X144" i="6"/>
  <c r="X148" i="6"/>
  <c r="X152" i="6"/>
  <c r="X156" i="6"/>
  <c r="X160" i="6"/>
  <c r="X164" i="6"/>
  <c r="X168" i="6"/>
  <c r="X172" i="6"/>
  <c r="X176" i="6"/>
  <c r="X180" i="6"/>
  <c r="X184" i="6"/>
  <c r="R7" i="6"/>
  <c r="R115" i="5"/>
  <c r="L104" i="5"/>
  <c r="Z88" i="5"/>
  <c r="R87" i="5"/>
  <c r="L86" i="5"/>
  <c r="T84" i="5"/>
  <c r="N83" i="5"/>
  <c r="Y78" i="5"/>
  <c r="S77" i="5"/>
  <c r="L76" i="5"/>
  <c r="N70" i="5"/>
  <c r="L68" i="5"/>
  <c r="Z66" i="5"/>
  <c r="Y65" i="5"/>
  <c r="Z63" i="5"/>
  <c r="R63" i="5"/>
  <c r="Y62" i="5"/>
  <c r="N59" i="5"/>
  <c r="T57" i="5"/>
  <c r="L57" i="5"/>
  <c r="S56" i="5"/>
  <c r="Z55" i="5"/>
  <c r="R55" i="5"/>
  <c r="Y54" i="5"/>
  <c r="N51" i="5"/>
  <c r="T49" i="5"/>
  <c r="L48" i="5"/>
  <c r="Z46" i="5"/>
  <c r="Y45" i="5"/>
  <c r="T45" i="5"/>
  <c r="N45" i="5"/>
  <c r="S44" i="5"/>
  <c r="R43" i="5"/>
  <c r="L43" i="5"/>
  <c r="Z41" i="5"/>
  <c r="Y40" i="5"/>
  <c r="T40" i="5"/>
  <c r="S39" i="5"/>
  <c r="N39" i="5"/>
  <c r="R38" i="5"/>
  <c r="L37" i="5"/>
  <c r="Z35" i="5"/>
  <c r="T35" i="5"/>
  <c r="Y34" i="5"/>
  <c r="S34" i="5"/>
  <c r="N34" i="5"/>
  <c r="R33" i="5"/>
  <c r="L32" i="5"/>
  <c r="Z30" i="5"/>
  <c r="Y29" i="5"/>
  <c r="T29" i="5"/>
  <c r="Z28" i="5"/>
  <c r="R28" i="5"/>
  <c r="N28" i="5"/>
  <c r="Y27" i="5"/>
  <c r="T26" i="5"/>
  <c r="L26" i="5"/>
  <c r="S25" i="5"/>
  <c r="Z24" i="5"/>
  <c r="R24" i="5"/>
  <c r="N24" i="5"/>
  <c r="Y23" i="5"/>
  <c r="T22" i="5"/>
  <c r="L22" i="5"/>
  <c r="S21" i="5"/>
  <c r="Z20" i="5"/>
  <c r="R20" i="5"/>
  <c r="N20" i="5"/>
  <c r="Y19" i="5"/>
  <c r="T18" i="5"/>
  <c r="L18" i="5"/>
  <c r="S17" i="5"/>
  <c r="Z16" i="5"/>
  <c r="R16" i="5"/>
  <c r="N16" i="5"/>
  <c r="Y15" i="5"/>
  <c r="T14" i="5"/>
  <c r="L14" i="5"/>
  <c r="T10" i="5"/>
  <c r="S9" i="5"/>
  <c r="R8" i="5"/>
  <c r="Y18" i="6"/>
  <c r="Y34" i="6"/>
  <c r="Y50" i="6"/>
  <c r="Y66" i="6"/>
  <c r="Y82" i="6"/>
  <c r="Y98" i="6"/>
  <c r="Y114" i="6"/>
  <c r="Y130" i="6"/>
  <c r="Y146" i="6"/>
  <c r="Y162" i="6"/>
  <c r="Y178" i="6"/>
  <c r="X13" i="6"/>
  <c r="X29" i="6"/>
  <c r="X45" i="6"/>
  <c r="X61" i="6"/>
  <c r="X77" i="6"/>
  <c r="X93" i="6"/>
  <c r="X109" i="6"/>
  <c r="X125" i="6"/>
  <c r="X141" i="6"/>
  <c r="X157" i="6"/>
  <c r="X173" i="6"/>
  <c r="R8" i="6"/>
  <c r="R16" i="6"/>
  <c r="R24" i="6"/>
  <c r="R32" i="6"/>
  <c r="R38" i="6"/>
  <c r="R42" i="6"/>
  <c r="R46" i="6"/>
  <c r="R50" i="6"/>
  <c r="R54" i="6"/>
  <c r="R58" i="6"/>
  <c r="R62" i="6"/>
  <c r="R66" i="6"/>
  <c r="R70" i="6"/>
  <c r="R74" i="6"/>
  <c r="R78" i="6"/>
  <c r="R82" i="6"/>
  <c r="R86" i="6"/>
  <c r="R90" i="6"/>
  <c r="R94" i="6"/>
  <c r="R98" i="6"/>
  <c r="R102" i="6"/>
  <c r="R106" i="6"/>
  <c r="R110" i="6"/>
  <c r="R114" i="6"/>
  <c r="R118" i="6"/>
  <c r="R122" i="6"/>
  <c r="R126" i="6"/>
  <c r="R130" i="6"/>
  <c r="R134" i="6"/>
  <c r="R138" i="6"/>
  <c r="R142" i="6"/>
  <c r="R146" i="6"/>
  <c r="R150" i="6"/>
  <c r="R154" i="6"/>
  <c r="R158" i="6"/>
  <c r="R162" i="6"/>
  <c r="R166" i="6"/>
  <c r="R170" i="6"/>
  <c r="R174" i="6"/>
  <c r="R178" i="6"/>
  <c r="R182" i="6"/>
  <c r="R186" i="6"/>
  <c r="Q9" i="6"/>
  <c r="Q13" i="6"/>
  <c r="Q17" i="6"/>
  <c r="Q21" i="6"/>
  <c r="Q25" i="6"/>
  <c r="Q29" i="6"/>
  <c r="Q33" i="6"/>
  <c r="Q37" i="6"/>
  <c r="Q41" i="6"/>
  <c r="Q45" i="6"/>
  <c r="Q49" i="6"/>
  <c r="Q53" i="6"/>
  <c r="Q57" i="6"/>
  <c r="Q61" i="6"/>
  <c r="Q65" i="6"/>
  <c r="Q69" i="6"/>
  <c r="Q73" i="6"/>
  <c r="Q77" i="6"/>
  <c r="Q81" i="6"/>
  <c r="Q85" i="6"/>
  <c r="Q89" i="6"/>
  <c r="Q93" i="6"/>
  <c r="Q97" i="6"/>
  <c r="Q101" i="6"/>
  <c r="Q105" i="6"/>
  <c r="Q109" i="6"/>
  <c r="Q113" i="6"/>
  <c r="Q117" i="6"/>
  <c r="Q121" i="6"/>
  <c r="Q125" i="6"/>
  <c r="Q129" i="6"/>
  <c r="Q133" i="6"/>
  <c r="Q137" i="6"/>
  <c r="Q141" i="6"/>
  <c r="Q145" i="6"/>
  <c r="Q149" i="6"/>
  <c r="Q153" i="6"/>
  <c r="Q157" i="6"/>
  <c r="Q161" i="6"/>
  <c r="Q165" i="6"/>
  <c r="Q169" i="6"/>
  <c r="Q173" i="6"/>
  <c r="Q177" i="6"/>
  <c r="Q181" i="6"/>
  <c r="Q185" i="6"/>
  <c r="M8" i="6"/>
  <c r="M12" i="6"/>
  <c r="M16" i="6"/>
  <c r="M20" i="6"/>
  <c r="M24" i="6"/>
  <c r="M28" i="6"/>
  <c r="M32" i="6"/>
  <c r="M36" i="6"/>
  <c r="M40" i="6"/>
  <c r="M44" i="6"/>
  <c r="M48" i="6"/>
  <c r="M52" i="6"/>
  <c r="M56" i="6"/>
  <c r="M60" i="6"/>
  <c r="M64" i="6"/>
  <c r="M68" i="6"/>
  <c r="M72" i="6"/>
  <c r="M76" i="6"/>
  <c r="M80" i="6"/>
  <c r="M84" i="6"/>
  <c r="M88" i="6"/>
  <c r="M92" i="6"/>
  <c r="M96" i="6"/>
  <c r="M100" i="6"/>
  <c r="M104" i="6"/>
  <c r="M108" i="6"/>
  <c r="M112" i="6"/>
  <c r="M116" i="6"/>
  <c r="M120" i="6"/>
  <c r="M124" i="6"/>
  <c r="M128" i="6"/>
  <c r="M132" i="6"/>
  <c r="M136" i="6"/>
  <c r="M140" i="6"/>
  <c r="M144" i="6"/>
  <c r="M148" i="6"/>
  <c r="M152" i="6"/>
  <c r="M156" i="6"/>
  <c r="M160" i="6"/>
  <c r="M164" i="6"/>
  <c r="M168" i="6"/>
  <c r="M172" i="6"/>
  <c r="M176" i="6"/>
  <c r="M180" i="6"/>
  <c r="M184" i="6"/>
  <c r="Y5" i="6"/>
  <c r="S13" i="5"/>
  <c r="R12" i="5"/>
  <c r="N8" i="5"/>
  <c r="L6" i="5"/>
  <c r="Y6" i="6"/>
  <c r="Y22" i="6"/>
  <c r="Y38" i="6"/>
  <c r="Y54" i="6"/>
  <c r="Y70" i="6"/>
  <c r="Y86" i="6"/>
  <c r="Y102" i="6"/>
  <c r="Y118" i="6"/>
  <c r="Y134" i="6"/>
  <c r="Y150" i="6"/>
  <c r="Y166" i="6"/>
  <c r="Y182" i="6"/>
  <c r="X17" i="6"/>
  <c r="X33" i="6"/>
  <c r="X49" i="6"/>
  <c r="X65" i="6"/>
  <c r="X81" i="6"/>
  <c r="X97" i="6"/>
  <c r="X113" i="6"/>
  <c r="X129" i="6"/>
  <c r="X145" i="6"/>
  <c r="X161" i="6"/>
  <c r="X177" i="6"/>
  <c r="R11" i="6"/>
  <c r="R19" i="6"/>
  <c r="R27" i="6"/>
  <c r="R35" i="6"/>
  <c r="R39" i="6"/>
  <c r="R43" i="6"/>
  <c r="R47" i="6"/>
  <c r="R51" i="6"/>
  <c r="R55" i="6"/>
  <c r="R59" i="6"/>
  <c r="R63" i="6"/>
  <c r="R67" i="6"/>
  <c r="R71" i="6"/>
  <c r="R75" i="6"/>
  <c r="R79" i="6"/>
  <c r="R83" i="6"/>
  <c r="R87" i="6"/>
  <c r="R91" i="6"/>
  <c r="R95" i="6"/>
  <c r="R99" i="6"/>
  <c r="R103" i="6"/>
  <c r="R107" i="6"/>
  <c r="R111" i="6"/>
  <c r="R115" i="6"/>
  <c r="R119" i="6"/>
  <c r="R123" i="6"/>
  <c r="R127" i="6"/>
  <c r="R131" i="6"/>
  <c r="R135" i="6"/>
  <c r="R139" i="6"/>
  <c r="R143" i="6"/>
  <c r="R147" i="6"/>
  <c r="R151" i="6"/>
  <c r="R155" i="6"/>
  <c r="R159" i="6"/>
  <c r="R163" i="6"/>
  <c r="R167" i="6"/>
  <c r="R171" i="6"/>
  <c r="R175" i="6"/>
  <c r="R179" i="6"/>
  <c r="R183" i="6"/>
  <c r="Q6" i="6"/>
  <c r="Q10" i="6"/>
  <c r="Q14" i="6"/>
  <c r="Q18" i="6"/>
  <c r="Q22" i="6"/>
  <c r="Q26" i="6"/>
  <c r="Q30" i="6"/>
  <c r="Q34" i="6"/>
  <c r="Q38" i="6"/>
  <c r="Q42" i="6"/>
  <c r="Q46" i="6"/>
  <c r="Q50" i="6"/>
  <c r="Q54" i="6"/>
  <c r="Q58" i="6"/>
  <c r="Q62" i="6"/>
  <c r="Q66" i="6"/>
  <c r="Q70" i="6"/>
  <c r="Q74" i="6"/>
  <c r="Q78" i="6"/>
  <c r="Q82" i="6"/>
  <c r="Q86" i="6"/>
  <c r="Q90" i="6"/>
  <c r="Q94" i="6"/>
  <c r="Q98" i="6"/>
  <c r="Q102" i="6"/>
  <c r="Q106" i="6"/>
  <c r="Q110" i="6"/>
  <c r="Q114" i="6"/>
  <c r="Q118" i="6"/>
  <c r="Q122" i="6"/>
  <c r="Q126" i="6"/>
  <c r="Q130" i="6"/>
  <c r="Q134" i="6"/>
  <c r="Q138" i="6"/>
  <c r="Q142" i="6"/>
  <c r="Q146" i="6"/>
  <c r="Q150" i="6"/>
  <c r="Q154" i="6"/>
  <c r="Q158" i="6"/>
  <c r="Q162" i="6"/>
  <c r="Q166" i="6"/>
  <c r="Q170" i="6"/>
  <c r="Q174" i="6"/>
  <c r="Q178" i="6"/>
  <c r="Q182" i="6"/>
  <c r="Q186" i="6"/>
  <c r="M9" i="6"/>
  <c r="M13" i="6"/>
  <c r="M17" i="6"/>
  <c r="M21" i="6"/>
  <c r="M25" i="6"/>
  <c r="M29" i="6"/>
  <c r="M33" i="6"/>
  <c r="M37" i="6"/>
  <c r="M41" i="6"/>
  <c r="M45" i="6"/>
  <c r="M49" i="6"/>
  <c r="M53" i="6"/>
  <c r="M57" i="6"/>
  <c r="M61" i="6"/>
  <c r="M65" i="6"/>
  <c r="M69" i="6"/>
  <c r="M73" i="6"/>
  <c r="M77" i="6"/>
  <c r="M81" i="6"/>
  <c r="M85" i="6"/>
  <c r="M89" i="6"/>
  <c r="M93" i="6"/>
  <c r="M97" i="6"/>
  <c r="M101" i="6"/>
  <c r="M105" i="6"/>
  <c r="M109" i="6"/>
  <c r="M113" i="6"/>
  <c r="M117" i="6"/>
  <c r="M121" i="6"/>
  <c r="M125" i="6"/>
  <c r="M129" i="6"/>
  <c r="M133" i="6"/>
  <c r="M137" i="6"/>
  <c r="M141" i="6"/>
  <c r="M145" i="6"/>
  <c r="M149" i="6"/>
  <c r="M153" i="6"/>
  <c r="M157" i="6"/>
  <c r="M161" i="6"/>
  <c r="M165" i="6"/>
  <c r="M169" i="6"/>
  <c r="M173" i="6"/>
  <c r="M177" i="6"/>
  <c r="M181" i="6"/>
  <c r="M185" i="6"/>
  <c r="X5" i="6"/>
  <c r="N12" i="5"/>
  <c r="L10" i="5"/>
  <c r="Z8" i="5"/>
  <c r="Y7" i="5"/>
  <c r="Y10" i="6"/>
  <c r="Y26" i="6"/>
  <c r="Y42" i="6"/>
  <c r="Y58" i="6"/>
  <c r="Y74" i="6"/>
  <c r="Y90" i="6"/>
  <c r="Y106" i="6"/>
  <c r="Y122" i="6"/>
  <c r="Y138" i="6"/>
  <c r="Y154" i="6"/>
  <c r="Y170" i="6"/>
  <c r="Y186" i="6"/>
  <c r="X21" i="6"/>
  <c r="X37" i="6"/>
  <c r="X53" i="6"/>
  <c r="X69" i="6"/>
  <c r="X85" i="6"/>
  <c r="X101" i="6"/>
  <c r="X117" i="6"/>
  <c r="X133" i="6"/>
  <c r="X149" i="6"/>
  <c r="X165" i="6"/>
  <c r="X181" i="6"/>
  <c r="R12" i="6"/>
  <c r="R20" i="6"/>
  <c r="R28" i="6"/>
  <c r="R36" i="6"/>
  <c r="R40" i="6"/>
  <c r="R44" i="6"/>
  <c r="R48" i="6"/>
  <c r="R52" i="6"/>
  <c r="R56" i="6"/>
  <c r="R60" i="6"/>
  <c r="R64" i="6"/>
  <c r="R68" i="6"/>
  <c r="R72" i="6"/>
  <c r="R76" i="6"/>
  <c r="R80" i="6"/>
  <c r="R84" i="6"/>
  <c r="R88" i="6"/>
  <c r="R92" i="6"/>
  <c r="R96" i="6"/>
  <c r="R100" i="6"/>
  <c r="R104" i="6"/>
  <c r="R108" i="6"/>
  <c r="R112" i="6"/>
  <c r="R116" i="6"/>
  <c r="R120" i="6"/>
  <c r="R124" i="6"/>
  <c r="R128" i="6"/>
  <c r="R132" i="6"/>
  <c r="R136" i="6"/>
  <c r="R140" i="6"/>
  <c r="R144" i="6"/>
  <c r="R148" i="6"/>
  <c r="R152" i="6"/>
  <c r="R156" i="6"/>
  <c r="R160" i="6"/>
  <c r="R164" i="6"/>
  <c r="R168" i="6"/>
  <c r="R172" i="6"/>
  <c r="R176" i="6"/>
  <c r="R180" i="6"/>
  <c r="R184" i="6"/>
  <c r="Q7" i="6"/>
  <c r="Q11" i="6"/>
  <c r="Q15" i="6"/>
  <c r="Q19" i="6"/>
  <c r="Q23" i="6"/>
  <c r="Q27" i="6"/>
  <c r="Q31" i="6"/>
  <c r="Q35" i="6"/>
  <c r="Q39" i="6"/>
  <c r="Q43" i="6"/>
  <c r="Q47" i="6"/>
  <c r="Q51" i="6"/>
  <c r="Q55" i="6"/>
  <c r="Q59" i="6"/>
  <c r="Q63" i="6"/>
  <c r="Q67" i="6"/>
  <c r="Q71" i="6"/>
  <c r="Q75" i="6"/>
  <c r="Q79" i="6"/>
  <c r="Q83" i="6"/>
  <c r="Q87" i="6"/>
  <c r="Q91" i="6"/>
  <c r="Q95" i="6"/>
  <c r="Q99" i="6"/>
  <c r="Q103" i="6"/>
  <c r="Q107" i="6"/>
  <c r="Q111" i="6"/>
  <c r="Q115" i="6"/>
  <c r="Q119" i="6"/>
  <c r="Q123" i="6"/>
  <c r="Q127" i="6"/>
  <c r="Q131" i="6"/>
  <c r="Q135" i="6"/>
  <c r="Q139" i="6"/>
  <c r="Q143" i="6"/>
  <c r="Q147" i="6"/>
  <c r="Q151" i="6"/>
  <c r="Q155" i="6"/>
  <c r="Q159" i="6"/>
  <c r="Q163" i="6"/>
  <c r="Q167" i="6"/>
  <c r="Q171" i="6"/>
  <c r="Q175" i="6"/>
  <c r="Q179" i="6"/>
  <c r="Q183" i="6"/>
  <c r="M6" i="6"/>
  <c r="M10" i="6"/>
  <c r="M14" i="6"/>
  <c r="M18" i="6"/>
  <c r="M22" i="6"/>
  <c r="M26" i="6"/>
  <c r="M30" i="6"/>
  <c r="M34" i="6"/>
  <c r="M38" i="6"/>
  <c r="M42" i="6"/>
  <c r="M46" i="6"/>
  <c r="M50" i="6"/>
  <c r="M54" i="6"/>
  <c r="M58" i="6"/>
  <c r="M62" i="6"/>
  <c r="M66" i="6"/>
  <c r="M70" i="6"/>
  <c r="M74" i="6"/>
  <c r="M78" i="6"/>
  <c r="M82" i="6"/>
  <c r="M86" i="6"/>
  <c r="M90" i="6"/>
  <c r="M94" i="6"/>
  <c r="M98" i="6"/>
  <c r="M102" i="6"/>
  <c r="M106" i="6"/>
  <c r="M110" i="6"/>
  <c r="M114" i="6"/>
  <c r="M118" i="6"/>
  <c r="M122" i="6"/>
  <c r="M126" i="6"/>
  <c r="M130" i="6"/>
  <c r="M134" i="6"/>
  <c r="M138" i="6"/>
  <c r="M142" i="6"/>
  <c r="M146" i="6"/>
  <c r="M150" i="6"/>
  <c r="M154" i="6"/>
  <c r="M158" i="6"/>
  <c r="M162" i="6"/>
  <c r="M166" i="6"/>
  <c r="M170" i="6"/>
  <c r="M174" i="6"/>
  <c r="M178" i="6"/>
  <c r="M182" i="6"/>
  <c r="M186" i="6"/>
  <c r="L57" i="6"/>
  <c r="L121" i="6"/>
  <c r="L185" i="6"/>
  <c r="W66" i="6"/>
  <c r="W130" i="6"/>
  <c r="Z12" i="5"/>
  <c r="Y11" i="5"/>
  <c r="T6" i="5"/>
  <c r="S5" i="5"/>
  <c r="Y14" i="6"/>
  <c r="Y30" i="6"/>
  <c r="Y46" i="6"/>
  <c r="Y62" i="6"/>
  <c r="Y78" i="6"/>
  <c r="Y94" i="6"/>
  <c r="Y110" i="6"/>
  <c r="Y126" i="6"/>
  <c r="Y142" i="6"/>
  <c r="Y158" i="6"/>
  <c r="Y174" i="6"/>
  <c r="X9" i="6"/>
  <c r="X25" i="6"/>
  <c r="X41" i="6"/>
  <c r="X57" i="6"/>
  <c r="X73" i="6"/>
  <c r="X89" i="6"/>
  <c r="X105" i="6"/>
  <c r="X121" i="6"/>
  <c r="X137" i="6"/>
  <c r="X153" i="6"/>
  <c r="X169" i="6"/>
  <c r="X185" i="6"/>
  <c r="R15" i="6"/>
  <c r="R23" i="6"/>
  <c r="R31" i="6"/>
  <c r="R37" i="6"/>
  <c r="R41" i="6"/>
  <c r="R45" i="6"/>
  <c r="R49" i="6"/>
  <c r="R53" i="6"/>
  <c r="R57" i="6"/>
  <c r="R61" i="6"/>
  <c r="R65" i="6"/>
  <c r="R69" i="6"/>
  <c r="R73" i="6"/>
  <c r="R77" i="6"/>
  <c r="R81" i="6"/>
  <c r="R85" i="6"/>
  <c r="R89" i="6"/>
  <c r="R93" i="6"/>
  <c r="R97" i="6"/>
  <c r="R101" i="6"/>
  <c r="R105" i="6"/>
  <c r="R109" i="6"/>
  <c r="R113" i="6"/>
  <c r="R117" i="6"/>
  <c r="R121" i="6"/>
  <c r="R125" i="6"/>
  <c r="R129" i="6"/>
  <c r="R133" i="6"/>
  <c r="R137" i="6"/>
  <c r="R141" i="6"/>
  <c r="R145" i="6"/>
  <c r="R149" i="6"/>
  <c r="R153" i="6"/>
  <c r="R157" i="6"/>
  <c r="R161" i="6"/>
  <c r="R165" i="6"/>
  <c r="R169" i="6"/>
  <c r="R173" i="6"/>
  <c r="R177" i="6"/>
  <c r="R181" i="6"/>
  <c r="R185" i="6"/>
  <c r="Q8" i="6"/>
  <c r="Q12" i="6"/>
  <c r="Q16" i="6"/>
  <c r="Q20" i="6"/>
  <c r="Q24" i="6"/>
  <c r="Q28" i="6"/>
  <c r="Q32" i="6"/>
  <c r="Q36" i="6"/>
  <c r="Q40" i="6"/>
  <c r="Q44" i="6"/>
  <c r="Q48" i="6"/>
  <c r="Q52" i="6"/>
  <c r="Q56" i="6"/>
  <c r="Q60" i="6"/>
  <c r="Q64" i="6"/>
  <c r="Q68" i="6"/>
  <c r="Q72" i="6"/>
  <c r="Q76" i="6"/>
  <c r="Q80" i="6"/>
  <c r="Q84" i="6"/>
  <c r="Q88" i="6"/>
  <c r="Q92" i="6"/>
  <c r="Q96" i="6"/>
  <c r="Q100" i="6"/>
  <c r="Q104" i="6"/>
  <c r="Q108" i="6"/>
  <c r="Q112" i="6"/>
  <c r="Q116" i="6"/>
  <c r="Q120" i="6"/>
  <c r="Q124" i="6"/>
  <c r="Q128" i="6"/>
  <c r="Q132" i="6"/>
  <c r="Q136" i="6"/>
  <c r="Q140" i="6"/>
  <c r="Q144" i="6"/>
  <c r="Q148" i="6"/>
  <c r="Q152" i="6"/>
  <c r="Q156" i="6"/>
  <c r="Q160" i="6"/>
  <c r="Q164" i="6"/>
  <c r="Q168" i="6"/>
  <c r="Q172" i="6"/>
  <c r="Q176" i="6"/>
  <c r="Q180" i="6"/>
  <c r="Q184" i="6"/>
  <c r="M7" i="6"/>
  <c r="M11" i="6"/>
  <c r="M15" i="6"/>
  <c r="M19" i="6"/>
  <c r="M23" i="6"/>
  <c r="M27" i="6"/>
  <c r="M31" i="6"/>
  <c r="M35" i="6"/>
  <c r="M39" i="6"/>
  <c r="M43" i="6"/>
  <c r="M47" i="6"/>
  <c r="M51" i="6"/>
  <c r="M55" i="6"/>
  <c r="M59" i="6"/>
  <c r="M63" i="6"/>
  <c r="M67" i="6"/>
  <c r="M71" i="6"/>
  <c r="M75" i="6"/>
  <c r="M79" i="6"/>
  <c r="M83" i="6"/>
  <c r="M87" i="6"/>
  <c r="M91" i="6"/>
  <c r="M95" i="6"/>
  <c r="M99" i="6"/>
  <c r="M103" i="6"/>
  <c r="M107" i="6"/>
  <c r="M111" i="6"/>
  <c r="M115" i="6"/>
  <c r="M119" i="6"/>
  <c r="M123" i="6"/>
  <c r="M127" i="6"/>
  <c r="M131" i="6"/>
  <c r="M135" i="6"/>
  <c r="M139" i="6"/>
  <c r="M143" i="6"/>
  <c r="M147" i="6"/>
  <c r="M151" i="6"/>
  <c r="M155" i="6"/>
  <c r="M159" i="6"/>
  <c r="M163" i="6"/>
  <c r="M167" i="6"/>
  <c r="M171" i="6"/>
  <c r="M175" i="6"/>
  <c r="M179" i="6"/>
  <c r="M183" i="6"/>
  <c r="L46" i="6"/>
  <c r="L110" i="6"/>
  <c r="L174" i="6"/>
  <c r="W55" i="6"/>
  <c r="W119" i="6"/>
  <c r="W183" i="6"/>
  <c r="S7" i="6"/>
  <c r="S11" i="6"/>
  <c r="S15" i="6"/>
  <c r="S19" i="6"/>
  <c r="S23" i="6"/>
  <c r="S27" i="6"/>
  <c r="S31" i="6"/>
  <c r="S35" i="6"/>
  <c r="S39" i="6"/>
  <c r="S43" i="6"/>
  <c r="S47" i="6"/>
  <c r="S51" i="6"/>
  <c r="S55" i="6"/>
  <c r="S59" i="6"/>
  <c r="S63" i="6"/>
  <c r="S67" i="6"/>
  <c r="S71" i="6"/>
  <c r="S75" i="6"/>
  <c r="S79" i="6"/>
  <c r="S83" i="6"/>
  <c r="S87" i="6"/>
  <c r="S91" i="6"/>
  <c r="S95" i="6"/>
  <c r="S99" i="6"/>
  <c r="S103" i="6"/>
  <c r="S107" i="6"/>
  <c r="S111" i="6"/>
  <c r="S115" i="6"/>
  <c r="S119" i="6"/>
  <c r="S123" i="6"/>
  <c r="S127" i="6"/>
  <c r="S131" i="6"/>
  <c r="S135" i="6"/>
  <c r="S139" i="6"/>
  <c r="S143" i="6"/>
  <c r="S147" i="6"/>
  <c r="S151" i="6"/>
  <c r="S155" i="6"/>
  <c r="S159" i="6"/>
  <c r="S163" i="6"/>
  <c r="S167" i="6"/>
  <c r="S171" i="6"/>
  <c r="S175" i="6"/>
  <c r="S179" i="6"/>
  <c r="S183" i="6"/>
  <c r="P6" i="16" a="1"/>
  <c r="P6" i="16" s="1"/>
  <c r="K6" i="16" a="1"/>
  <c r="K6" i="16" s="1"/>
  <c r="E6" i="16"/>
  <c r="O6" i="16" a="1"/>
  <c r="O6" i="16" s="1"/>
  <c r="D6" i="16"/>
  <c r="J6" i="16" a="1"/>
  <c r="J6" i="16" s="1"/>
  <c r="C6" i="16"/>
  <c r="S10" i="6"/>
  <c r="S26" i="6"/>
  <c r="S38" i="6"/>
  <c r="S54" i="6"/>
  <c r="S66" i="6"/>
  <c r="S78" i="6"/>
  <c r="S90" i="6"/>
  <c r="S102" i="6"/>
  <c r="S114" i="6"/>
  <c r="S126" i="6"/>
  <c r="S138" i="6"/>
  <c r="S150" i="6"/>
  <c r="S162" i="6"/>
  <c r="S174" i="6"/>
  <c r="S186" i="6"/>
  <c r="S8" i="6"/>
  <c r="S12" i="6"/>
  <c r="S16" i="6"/>
  <c r="S20" i="6"/>
  <c r="S24" i="6"/>
  <c r="S28" i="6"/>
  <c r="S32" i="6"/>
  <c r="S36" i="6"/>
  <c r="S40" i="6"/>
  <c r="S44" i="6"/>
  <c r="S48" i="6"/>
  <c r="S52" i="6"/>
  <c r="S56" i="6"/>
  <c r="S60" i="6"/>
  <c r="S64" i="6"/>
  <c r="S68" i="6"/>
  <c r="S72" i="6"/>
  <c r="S76" i="6"/>
  <c r="S80" i="6"/>
  <c r="S84" i="6"/>
  <c r="S88" i="6"/>
  <c r="S92" i="6"/>
  <c r="S96" i="6"/>
  <c r="S100" i="6"/>
  <c r="S104" i="6"/>
  <c r="S108" i="6"/>
  <c r="S112" i="6"/>
  <c r="S116" i="6"/>
  <c r="S120" i="6"/>
  <c r="S124" i="6"/>
  <c r="S128" i="6"/>
  <c r="S132" i="6"/>
  <c r="S136" i="6"/>
  <c r="S140" i="6"/>
  <c r="S144" i="6"/>
  <c r="S148" i="6"/>
  <c r="S152" i="6"/>
  <c r="S156" i="6"/>
  <c r="S160" i="6"/>
  <c r="S164" i="6"/>
  <c r="S168" i="6"/>
  <c r="S172" i="6"/>
  <c r="S176" i="6"/>
  <c r="S180" i="6"/>
  <c r="S184" i="6"/>
  <c r="S5" i="6"/>
  <c r="S6" i="6"/>
  <c r="S18" i="6"/>
  <c r="S30" i="6"/>
  <c r="S42" i="6"/>
  <c r="S50" i="6"/>
  <c r="S62" i="6"/>
  <c r="S74" i="6"/>
  <c r="S86" i="6"/>
  <c r="S98" i="6"/>
  <c r="S110" i="6"/>
  <c r="S122" i="6"/>
  <c r="S134" i="6"/>
  <c r="S142" i="6"/>
  <c r="S154" i="6"/>
  <c r="S166" i="6"/>
  <c r="S178" i="6"/>
  <c r="Q5" i="6"/>
  <c r="S9" i="6"/>
  <c r="S13" i="6"/>
  <c r="S17" i="6"/>
  <c r="S21" i="6"/>
  <c r="S25" i="6"/>
  <c r="S29" i="6"/>
  <c r="S33" i="6"/>
  <c r="S37" i="6"/>
  <c r="S41" i="6"/>
  <c r="S45" i="6"/>
  <c r="S49" i="6"/>
  <c r="S53" i="6"/>
  <c r="S57" i="6"/>
  <c r="S61" i="6"/>
  <c r="S65" i="6"/>
  <c r="S69" i="6"/>
  <c r="S73" i="6"/>
  <c r="S77" i="6"/>
  <c r="S81" i="6"/>
  <c r="S85" i="6"/>
  <c r="S89" i="6"/>
  <c r="S93" i="6"/>
  <c r="S97" i="6"/>
  <c r="S101" i="6"/>
  <c r="S105" i="6"/>
  <c r="S109" i="6"/>
  <c r="S113" i="6"/>
  <c r="S117" i="6"/>
  <c r="S121" i="6"/>
  <c r="S125" i="6"/>
  <c r="S129" i="6"/>
  <c r="S133" i="6"/>
  <c r="S137" i="6"/>
  <c r="S141" i="6"/>
  <c r="S145" i="6"/>
  <c r="S149" i="6"/>
  <c r="S153" i="6"/>
  <c r="S157" i="6"/>
  <c r="S161" i="6"/>
  <c r="S165" i="6"/>
  <c r="S169" i="6"/>
  <c r="S173" i="6"/>
  <c r="S177" i="6"/>
  <c r="S181" i="6"/>
  <c r="S185" i="6"/>
  <c r="R5" i="6"/>
  <c r="M5" i="6"/>
  <c r="S14" i="6"/>
  <c r="S22" i="6"/>
  <c r="S34" i="6"/>
  <c r="S46" i="6"/>
  <c r="S58" i="6"/>
  <c r="S70" i="6"/>
  <c r="S82" i="6"/>
  <c r="S94" i="6"/>
  <c r="S106" i="6"/>
  <c r="S118" i="6"/>
  <c r="S130" i="6"/>
  <c r="S146" i="6"/>
  <c r="S158" i="6"/>
  <c r="S170" i="6"/>
  <c r="S182" i="6"/>
  <c r="Q6" i="16" a="1"/>
  <c r="Q6" i="16" s="1"/>
  <c r="I6" i="16" a="1"/>
  <c r="I6" i="16" s="1"/>
  <c r="J4" i="16" a="1"/>
  <c r="J4" i="16" s="1"/>
  <c r="C4" i="16"/>
  <c r="O4" i="16" a="1"/>
  <c r="O4" i="16" s="1"/>
  <c r="Q4" i="16" a="1"/>
  <c r="Q4" i="16" s="1"/>
  <c r="I4" i="16" a="1"/>
  <c r="I4" i="16" s="1"/>
  <c r="E4" i="16"/>
  <c r="P4" i="16" a="1"/>
  <c r="P4" i="16" s="1"/>
  <c r="K4" i="16" a="1"/>
  <c r="K4" i="16" s="1"/>
  <c r="D4" i="16"/>
  <c r="J8" i="16" a="1"/>
  <c r="J8" i="16" s="1"/>
  <c r="C8" i="16"/>
  <c r="I8" i="16" a="1"/>
  <c r="I8" i="16" s="1"/>
  <c r="E8" i="16"/>
  <c r="Q8" i="16" a="1"/>
  <c r="Q8" i="16" s="1"/>
  <c r="P8" i="16" a="1"/>
  <c r="P8" i="16" s="1"/>
  <c r="K8" i="16" a="1"/>
  <c r="K8" i="16" s="1"/>
  <c r="O8" i="16" a="1"/>
  <c r="O8" i="16" s="1"/>
  <c r="D8" i="16"/>
  <c r="W129" i="8"/>
  <c r="X129" i="8"/>
  <c r="Z129" i="8"/>
  <c r="Y129" i="8"/>
  <c r="AA129" i="8"/>
  <c r="U129" i="8"/>
  <c r="V129" i="8"/>
  <c r="Q129" i="8"/>
  <c r="R129" i="8"/>
  <c r="T129" i="8"/>
  <c r="S129" i="8"/>
  <c r="U140" i="8"/>
  <c r="W140" i="8"/>
  <c r="X140" i="8"/>
  <c r="Y140" i="8"/>
  <c r="AA140" i="8"/>
  <c r="Q140" i="8"/>
  <c r="V140" i="8"/>
  <c r="Z140" i="8"/>
  <c r="R140" i="8"/>
  <c r="S140" i="8"/>
  <c r="T140" i="8"/>
  <c r="U128" i="8"/>
  <c r="W128" i="8"/>
  <c r="X128" i="8"/>
  <c r="Y128" i="8"/>
  <c r="AA128" i="8"/>
  <c r="Z128" i="8"/>
  <c r="V128" i="8"/>
  <c r="R128" i="8"/>
  <c r="S128" i="8"/>
  <c r="Q128" i="8"/>
  <c r="T128" i="8"/>
  <c r="U116" i="8"/>
  <c r="W116" i="8"/>
  <c r="X116" i="8"/>
  <c r="Y116" i="8"/>
  <c r="AA116" i="8"/>
  <c r="Q116" i="8"/>
  <c r="Z116" i="8"/>
  <c r="R116" i="8"/>
  <c r="S116" i="8"/>
  <c r="T116" i="8"/>
  <c r="V116" i="8"/>
  <c r="U104" i="8"/>
  <c r="W104" i="8"/>
  <c r="X104" i="8"/>
  <c r="Y104" i="8"/>
  <c r="AA104" i="8"/>
  <c r="V104" i="8"/>
  <c r="Z104" i="8"/>
  <c r="Q104" i="8"/>
  <c r="R104" i="8"/>
  <c r="S104" i="8"/>
  <c r="T104" i="8"/>
  <c r="U92" i="8"/>
  <c r="W92" i="8"/>
  <c r="X92" i="8"/>
  <c r="Y92" i="8"/>
  <c r="AA92" i="8"/>
  <c r="Z92" i="8"/>
  <c r="V92" i="8"/>
  <c r="Q92" i="8"/>
  <c r="R92" i="8"/>
  <c r="S92" i="8"/>
  <c r="T92" i="8"/>
  <c r="U80" i="8"/>
  <c r="W80" i="8"/>
  <c r="X80" i="8"/>
  <c r="Y80" i="8"/>
  <c r="AA80" i="8"/>
  <c r="Q80" i="8"/>
  <c r="V80" i="8"/>
  <c r="Z80" i="8"/>
  <c r="R80" i="8"/>
  <c r="S80" i="8"/>
  <c r="T80" i="8"/>
  <c r="U68" i="8"/>
  <c r="W68" i="8"/>
  <c r="X68" i="8"/>
  <c r="Y68" i="8"/>
  <c r="AA68" i="8"/>
  <c r="Q68" i="8"/>
  <c r="Z68" i="8"/>
  <c r="R68" i="8"/>
  <c r="S68" i="8"/>
  <c r="V68" i="8"/>
  <c r="T68" i="8"/>
  <c r="U56" i="8"/>
  <c r="W56" i="8"/>
  <c r="X56" i="8"/>
  <c r="Y56" i="8"/>
  <c r="AA56" i="8"/>
  <c r="V56" i="8"/>
  <c r="Z56" i="8"/>
  <c r="Q56" i="8"/>
  <c r="R56" i="8"/>
  <c r="S56" i="8"/>
  <c r="T56" i="8"/>
  <c r="U44" i="8"/>
  <c r="W44" i="8"/>
  <c r="X44" i="8"/>
  <c r="Y44" i="8"/>
  <c r="AA44" i="8"/>
  <c r="Z44" i="8"/>
  <c r="V44" i="8"/>
  <c r="R44" i="8"/>
  <c r="S44" i="8"/>
  <c r="Q44" i="8"/>
  <c r="T44" i="8"/>
  <c r="U32" i="8"/>
  <c r="W32" i="8"/>
  <c r="X32" i="8"/>
  <c r="Y32" i="8"/>
  <c r="AA32" i="8"/>
  <c r="Z32" i="8"/>
  <c r="Q32" i="8"/>
  <c r="V32" i="8"/>
  <c r="R32" i="8"/>
  <c r="S32" i="8"/>
  <c r="T32" i="8"/>
  <c r="U20" i="8"/>
  <c r="W20" i="8"/>
  <c r="X20" i="8"/>
  <c r="Y20" i="8"/>
  <c r="AA20" i="8"/>
  <c r="Z20" i="8"/>
  <c r="Q20" i="8"/>
  <c r="R20" i="8"/>
  <c r="S20" i="8"/>
  <c r="V20" i="8"/>
  <c r="T20" i="8"/>
  <c r="W45" i="8"/>
  <c r="X45" i="8"/>
  <c r="Z45" i="8"/>
  <c r="Y45" i="8"/>
  <c r="U45" i="8"/>
  <c r="AA45" i="8"/>
  <c r="V45" i="8"/>
  <c r="Q45" i="8"/>
  <c r="R45" i="8"/>
  <c r="T45" i="8"/>
  <c r="S45" i="8"/>
  <c r="V115" i="8"/>
  <c r="W115" i="8"/>
  <c r="X115" i="8"/>
  <c r="Y115" i="8"/>
  <c r="Z115" i="8"/>
  <c r="AA115" i="8"/>
  <c r="Q115" i="8"/>
  <c r="R115" i="8"/>
  <c r="S115" i="8"/>
  <c r="U115" i="8"/>
  <c r="T115" i="8"/>
  <c r="V103" i="8"/>
  <c r="W103" i="8"/>
  <c r="X103" i="8"/>
  <c r="Y103" i="8"/>
  <c r="Z103" i="8"/>
  <c r="U103" i="8"/>
  <c r="AA103" i="8"/>
  <c r="Q103" i="8"/>
  <c r="R103" i="8"/>
  <c r="S103" i="8"/>
  <c r="T103" i="8"/>
  <c r="V91" i="8"/>
  <c r="W91" i="8"/>
  <c r="X91" i="8"/>
  <c r="Y91" i="8"/>
  <c r="Z91" i="8"/>
  <c r="AA91" i="8"/>
  <c r="U91" i="8"/>
  <c r="Q91" i="8"/>
  <c r="R91" i="8"/>
  <c r="S91" i="8"/>
  <c r="T91" i="8"/>
  <c r="V79" i="8"/>
  <c r="W79" i="8"/>
  <c r="X79" i="8"/>
  <c r="Y79" i="8"/>
  <c r="Z79" i="8"/>
  <c r="U79" i="8"/>
  <c r="Q79" i="8"/>
  <c r="R79" i="8"/>
  <c r="S79" i="8"/>
  <c r="T79" i="8"/>
  <c r="AA79" i="8"/>
  <c r="V67" i="8"/>
  <c r="W67" i="8"/>
  <c r="X67" i="8"/>
  <c r="Y67" i="8"/>
  <c r="Z67" i="8"/>
  <c r="Q67" i="8"/>
  <c r="R67" i="8"/>
  <c r="AA67" i="8"/>
  <c r="S67" i="8"/>
  <c r="U67" i="8"/>
  <c r="T67" i="8"/>
  <c r="V55" i="8"/>
  <c r="W55" i="8"/>
  <c r="X55" i="8"/>
  <c r="Y55" i="8"/>
  <c r="Z55" i="8"/>
  <c r="U55" i="8"/>
  <c r="AA55" i="8"/>
  <c r="Q55" i="8"/>
  <c r="R55" i="8"/>
  <c r="S55" i="8"/>
  <c r="T55" i="8"/>
  <c r="V43" i="8"/>
  <c r="W43" i="8"/>
  <c r="X43" i="8"/>
  <c r="Y43" i="8"/>
  <c r="Z43" i="8"/>
  <c r="U43" i="8"/>
  <c r="AA43" i="8"/>
  <c r="Q43" i="8"/>
  <c r="R43" i="8"/>
  <c r="S43" i="8"/>
  <c r="T43" i="8"/>
  <c r="V31" i="8"/>
  <c r="W31" i="8"/>
  <c r="X31" i="8"/>
  <c r="Y31" i="8"/>
  <c r="Z31" i="8"/>
  <c r="AA31" i="8"/>
  <c r="U31" i="8"/>
  <c r="Q31" i="8"/>
  <c r="R31" i="8"/>
  <c r="S31" i="8"/>
  <c r="T31" i="8"/>
  <c r="V19" i="8"/>
  <c r="W19" i="8"/>
  <c r="X19" i="8"/>
  <c r="Y19" i="8"/>
  <c r="Z19" i="8"/>
  <c r="AA19" i="8"/>
  <c r="Q19" i="8"/>
  <c r="R19" i="8"/>
  <c r="S19" i="8"/>
  <c r="U19" i="8"/>
  <c r="T19" i="8"/>
  <c r="W33" i="8"/>
  <c r="X33" i="8"/>
  <c r="Z33" i="8"/>
  <c r="Y33" i="8"/>
  <c r="AA33" i="8"/>
  <c r="U33" i="8"/>
  <c r="V33" i="8"/>
  <c r="Q33" i="8"/>
  <c r="R33" i="8"/>
  <c r="T33" i="8"/>
  <c r="S33" i="8"/>
  <c r="U138" i="8"/>
  <c r="W138" i="8"/>
  <c r="X138" i="8"/>
  <c r="Y138" i="8"/>
  <c r="Z138" i="8"/>
  <c r="AA138" i="8"/>
  <c r="Q138" i="8"/>
  <c r="V138" i="8"/>
  <c r="R138" i="8"/>
  <c r="S138" i="8"/>
  <c r="T138" i="8"/>
  <c r="U126" i="8"/>
  <c r="W126" i="8"/>
  <c r="X126" i="8"/>
  <c r="Y126" i="8"/>
  <c r="Z126" i="8"/>
  <c r="AA126" i="8"/>
  <c r="Q126" i="8"/>
  <c r="V126" i="8"/>
  <c r="R126" i="8"/>
  <c r="S126" i="8"/>
  <c r="T126" i="8"/>
  <c r="U114" i="8"/>
  <c r="W114" i="8"/>
  <c r="X114" i="8"/>
  <c r="Y114" i="8"/>
  <c r="Z114" i="8"/>
  <c r="AA114" i="8"/>
  <c r="Q114" i="8"/>
  <c r="R114" i="8"/>
  <c r="S114" i="8"/>
  <c r="T114" i="8"/>
  <c r="V114" i="8"/>
  <c r="U102" i="8"/>
  <c r="W102" i="8"/>
  <c r="X102" i="8"/>
  <c r="Y102" i="8"/>
  <c r="Z102" i="8"/>
  <c r="AA102" i="8"/>
  <c r="V102" i="8"/>
  <c r="Q102" i="8"/>
  <c r="R102" i="8"/>
  <c r="S102" i="8"/>
  <c r="T102" i="8"/>
  <c r="U90" i="8"/>
  <c r="W90" i="8"/>
  <c r="X90" i="8"/>
  <c r="Y90" i="8"/>
  <c r="Z90" i="8"/>
  <c r="AA90" i="8"/>
  <c r="V90" i="8"/>
  <c r="Q90" i="8"/>
  <c r="R90" i="8"/>
  <c r="S90" i="8"/>
  <c r="T90" i="8"/>
  <c r="U78" i="8"/>
  <c r="W78" i="8"/>
  <c r="X78" i="8"/>
  <c r="Y78" i="8"/>
  <c r="Z78" i="8"/>
  <c r="AA78" i="8"/>
  <c r="Q78" i="8"/>
  <c r="V78" i="8"/>
  <c r="R78" i="8"/>
  <c r="S78" i="8"/>
  <c r="T78" i="8"/>
  <c r="U66" i="8"/>
  <c r="W66" i="8"/>
  <c r="X66" i="8"/>
  <c r="Y66" i="8"/>
  <c r="Z66" i="8"/>
  <c r="AA66" i="8"/>
  <c r="Q66" i="8"/>
  <c r="R66" i="8"/>
  <c r="S66" i="8"/>
  <c r="T66" i="8"/>
  <c r="V66" i="8"/>
  <c r="U54" i="8"/>
  <c r="W54" i="8"/>
  <c r="X54" i="8"/>
  <c r="Y54" i="8"/>
  <c r="Z54" i="8"/>
  <c r="AA54" i="8"/>
  <c r="V54" i="8"/>
  <c r="Q54" i="8"/>
  <c r="R54" i="8"/>
  <c r="S54" i="8"/>
  <c r="T54" i="8"/>
  <c r="U42" i="8"/>
  <c r="W42" i="8"/>
  <c r="X42" i="8"/>
  <c r="Y42" i="8"/>
  <c r="Z42" i="8"/>
  <c r="AA42" i="8"/>
  <c r="V42" i="8"/>
  <c r="Q42" i="8"/>
  <c r="R42" i="8"/>
  <c r="S42" i="8"/>
  <c r="T42" i="8"/>
  <c r="U30" i="8"/>
  <c r="W30" i="8"/>
  <c r="X30" i="8"/>
  <c r="Y30" i="8"/>
  <c r="Z30" i="8"/>
  <c r="AA30" i="8"/>
  <c r="Q30" i="8"/>
  <c r="V30" i="8"/>
  <c r="R30" i="8"/>
  <c r="S30" i="8"/>
  <c r="T30" i="8"/>
  <c r="T18" i="8"/>
  <c r="U18" i="8"/>
  <c r="W18" i="8"/>
  <c r="X18" i="8"/>
  <c r="Y18" i="8"/>
  <c r="Z18" i="8"/>
  <c r="AA18" i="8"/>
  <c r="Q18" i="8"/>
  <c r="R18" i="8"/>
  <c r="S18" i="8"/>
  <c r="V18" i="8"/>
  <c r="W153" i="8"/>
  <c r="X153" i="8"/>
  <c r="Z153" i="8"/>
  <c r="Y153" i="8"/>
  <c r="U153" i="8"/>
  <c r="V153" i="8"/>
  <c r="Q153" i="8"/>
  <c r="R153" i="8"/>
  <c r="AA153" i="8"/>
  <c r="T153" i="8"/>
  <c r="S153" i="8"/>
  <c r="V21" i="8"/>
  <c r="W21" i="8"/>
  <c r="X21" i="8"/>
  <c r="Z21" i="8"/>
  <c r="Y21" i="8"/>
  <c r="AA21" i="8"/>
  <c r="Q21" i="8"/>
  <c r="R21" i="8"/>
  <c r="T21" i="8"/>
  <c r="S21" i="8"/>
  <c r="U21" i="8"/>
  <c r="U152" i="8"/>
  <c r="W152" i="8"/>
  <c r="X152" i="8"/>
  <c r="Y152" i="8"/>
  <c r="AA152" i="8"/>
  <c r="V152" i="8"/>
  <c r="Q152" i="8"/>
  <c r="Z152" i="8"/>
  <c r="R152" i="8"/>
  <c r="S152" i="8"/>
  <c r="T152" i="8"/>
  <c r="U89" i="8"/>
  <c r="V89" i="8"/>
  <c r="W89" i="8"/>
  <c r="X89" i="8"/>
  <c r="Y89" i="8"/>
  <c r="Z89" i="8"/>
  <c r="AA89" i="8"/>
  <c r="Q89" i="8"/>
  <c r="R89" i="8"/>
  <c r="S89" i="8"/>
  <c r="T89" i="8"/>
  <c r="U77" i="8"/>
  <c r="V77" i="8"/>
  <c r="W77" i="8"/>
  <c r="X77" i="8"/>
  <c r="Y77" i="8"/>
  <c r="Z77" i="8"/>
  <c r="AA77" i="8"/>
  <c r="Q77" i="8"/>
  <c r="R77" i="8"/>
  <c r="S77" i="8"/>
  <c r="T77" i="8"/>
  <c r="U65" i="8"/>
  <c r="V65" i="8"/>
  <c r="W65" i="8"/>
  <c r="X65" i="8"/>
  <c r="Y65" i="8"/>
  <c r="Z65" i="8"/>
  <c r="AA65" i="8"/>
  <c r="Q65" i="8"/>
  <c r="R65" i="8"/>
  <c r="S65" i="8"/>
  <c r="T65" i="8"/>
  <c r="U53" i="8"/>
  <c r="V53" i="8"/>
  <c r="W53" i="8"/>
  <c r="X53" i="8"/>
  <c r="Y53" i="8"/>
  <c r="Z53" i="8"/>
  <c r="AA53" i="8"/>
  <c r="Q53" i="8"/>
  <c r="R53" i="8"/>
  <c r="S53" i="8"/>
  <c r="T53" i="8"/>
  <c r="U41" i="8"/>
  <c r="V41" i="8"/>
  <c r="W41" i="8"/>
  <c r="X41" i="8"/>
  <c r="Y41" i="8"/>
  <c r="Z41" i="8"/>
  <c r="AA41" i="8"/>
  <c r="Q41" i="8"/>
  <c r="R41" i="8"/>
  <c r="S41" i="8"/>
  <c r="T41" i="8"/>
  <c r="U29" i="8"/>
  <c r="V29" i="8"/>
  <c r="W29" i="8"/>
  <c r="X29" i="8"/>
  <c r="Y29" i="8"/>
  <c r="Z29" i="8"/>
  <c r="AA29" i="8"/>
  <c r="Q29" i="8"/>
  <c r="R29" i="8"/>
  <c r="S29" i="8"/>
  <c r="T29" i="8"/>
  <c r="U17" i="8"/>
  <c r="V17" i="8"/>
  <c r="W17" i="8"/>
  <c r="X17" i="8"/>
  <c r="Y17" i="8"/>
  <c r="Z17" i="8"/>
  <c r="AA17" i="8"/>
  <c r="Q17" i="8"/>
  <c r="R17" i="8"/>
  <c r="S17" i="8"/>
  <c r="T17" i="8"/>
  <c r="W69" i="8"/>
  <c r="X69" i="8"/>
  <c r="Z69" i="8"/>
  <c r="Y69" i="8"/>
  <c r="Q69" i="8"/>
  <c r="AA69" i="8"/>
  <c r="R69" i="8"/>
  <c r="V69" i="8"/>
  <c r="T69" i="8"/>
  <c r="S69" i="8"/>
  <c r="U69" i="8"/>
  <c r="U149" i="8"/>
  <c r="V149" i="8"/>
  <c r="X149" i="8"/>
  <c r="Y149" i="8"/>
  <c r="Z149" i="8"/>
  <c r="AA149" i="8"/>
  <c r="W149" i="8"/>
  <c r="Q149" i="8"/>
  <c r="R149" i="8"/>
  <c r="S149" i="8"/>
  <c r="T149" i="8"/>
  <c r="V148" i="8"/>
  <c r="W148" i="8"/>
  <c r="X148" i="8"/>
  <c r="Y148" i="8"/>
  <c r="Z148" i="8"/>
  <c r="AA148" i="8"/>
  <c r="Q148" i="8"/>
  <c r="R148" i="8"/>
  <c r="S148" i="8"/>
  <c r="T148" i="8"/>
  <c r="U148" i="8"/>
  <c r="V136" i="8"/>
  <c r="W136" i="8"/>
  <c r="X136" i="8"/>
  <c r="Y136" i="8"/>
  <c r="Z136" i="8"/>
  <c r="AA136" i="8"/>
  <c r="U136" i="8"/>
  <c r="Q136" i="8"/>
  <c r="R136" i="8"/>
  <c r="S136" i="8"/>
  <c r="T136" i="8"/>
  <c r="V124" i="8"/>
  <c r="W124" i="8"/>
  <c r="X124" i="8"/>
  <c r="Y124" i="8"/>
  <c r="Z124" i="8"/>
  <c r="AA124" i="8"/>
  <c r="Q124" i="8"/>
  <c r="R124" i="8"/>
  <c r="U124" i="8"/>
  <c r="S124" i="8"/>
  <c r="T124" i="8"/>
  <c r="V112" i="8"/>
  <c r="W112" i="8"/>
  <c r="X112" i="8"/>
  <c r="Y112" i="8"/>
  <c r="Z112" i="8"/>
  <c r="AA112" i="8"/>
  <c r="Q112" i="8"/>
  <c r="R112" i="8"/>
  <c r="S112" i="8"/>
  <c r="T112" i="8"/>
  <c r="U112" i="8"/>
  <c r="V100" i="8"/>
  <c r="W100" i="8"/>
  <c r="X100" i="8"/>
  <c r="Y100" i="8"/>
  <c r="Z100" i="8"/>
  <c r="AA100" i="8"/>
  <c r="Q100" i="8"/>
  <c r="R100" i="8"/>
  <c r="S100" i="8"/>
  <c r="T100" i="8"/>
  <c r="U100" i="8"/>
  <c r="V88" i="8"/>
  <c r="W88" i="8"/>
  <c r="X88" i="8"/>
  <c r="Y88" i="8"/>
  <c r="Z88" i="8"/>
  <c r="AA88" i="8"/>
  <c r="U88" i="8"/>
  <c r="Q88" i="8"/>
  <c r="R88" i="8"/>
  <c r="S88" i="8"/>
  <c r="T88" i="8"/>
  <c r="V76" i="8"/>
  <c r="W76" i="8"/>
  <c r="X76" i="8"/>
  <c r="Y76" i="8"/>
  <c r="Z76" i="8"/>
  <c r="AA76" i="8"/>
  <c r="Q76" i="8"/>
  <c r="R76" i="8"/>
  <c r="U76" i="8"/>
  <c r="S76" i="8"/>
  <c r="T76" i="8"/>
  <c r="V64" i="8"/>
  <c r="W64" i="8"/>
  <c r="X64" i="8"/>
  <c r="Y64" i="8"/>
  <c r="Z64" i="8"/>
  <c r="AA64" i="8"/>
  <c r="Q64" i="8"/>
  <c r="R64" i="8"/>
  <c r="S64" i="8"/>
  <c r="T64" i="8"/>
  <c r="U64" i="8"/>
  <c r="V52" i="8"/>
  <c r="W52" i="8"/>
  <c r="X52" i="8"/>
  <c r="Y52" i="8"/>
  <c r="Z52" i="8"/>
  <c r="AA52" i="8"/>
  <c r="Q52" i="8"/>
  <c r="R52" i="8"/>
  <c r="S52" i="8"/>
  <c r="T52" i="8"/>
  <c r="U52" i="8"/>
  <c r="V40" i="8"/>
  <c r="W40" i="8"/>
  <c r="X40" i="8"/>
  <c r="Y40" i="8"/>
  <c r="Z40" i="8"/>
  <c r="AA40" i="8"/>
  <c r="U40" i="8"/>
  <c r="Q40" i="8"/>
  <c r="R40" i="8"/>
  <c r="S40" i="8"/>
  <c r="T40" i="8"/>
  <c r="V28" i="8"/>
  <c r="W28" i="8"/>
  <c r="X28" i="8"/>
  <c r="Y28" i="8"/>
  <c r="Z28" i="8"/>
  <c r="AA28" i="8"/>
  <c r="Q28" i="8"/>
  <c r="R28" i="8"/>
  <c r="U28" i="8"/>
  <c r="S28" i="8"/>
  <c r="T28" i="8"/>
  <c r="V16" i="8"/>
  <c r="W16" i="8"/>
  <c r="X16" i="8"/>
  <c r="Y16" i="8"/>
  <c r="Z16" i="8"/>
  <c r="AA16" i="8"/>
  <c r="Q16" i="8"/>
  <c r="R16" i="8"/>
  <c r="S16" i="8"/>
  <c r="T16" i="8"/>
  <c r="U16" i="8"/>
  <c r="W117" i="8"/>
  <c r="X117" i="8"/>
  <c r="Z117" i="8"/>
  <c r="Y117" i="8"/>
  <c r="AA117" i="8"/>
  <c r="Q117" i="8"/>
  <c r="R117" i="8"/>
  <c r="V117" i="8"/>
  <c r="T117" i="8"/>
  <c r="U117" i="8"/>
  <c r="S117" i="8"/>
  <c r="V139" i="8"/>
  <c r="W139" i="8"/>
  <c r="X139" i="8"/>
  <c r="Y139" i="8"/>
  <c r="Z139" i="8"/>
  <c r="R139" i="8"/>
  <c r="U139" i="8"/>
  <c r="Q139" i="8"/>
  <c r="AA139" i="8"/>
  <c r="S139" i="8"/>
  <c r="T139" i="8"/>
  <c r="U113" i="8"/>
  <c r="V113" i="8"/>
  <c r="W113" i="8"/>
  <c r="X113" i="8"/>
  <c r="Y113" i="8"/>
  <c r="Z113" i="8"/>
  <c r="AA113" i="8"/>
  <c r="Q113" i="8"/>
  <c r="R113" i="8"/>
  <c r="S113" i="8"/>
  <c r="T113" i="8"/>
  <c r="W147" i="8"/>
  <c r="X147" i="8"/>
  <c r="Y147" i="8"/>
  <c r="Z147" i="8"/>
  <c r="AA147" i="8"/>
  <c r="Q147" i="8"/>
  <c r="R147" i="8"/>
  <c r="S147" i="8"/>
  <c r="T147" i="8"/>
  <c r="V147" i="8"/>
  <c r="U147" i="8"/>
  <c r="W135" i="8"/>
  <c r="X135" i="8"/>
  <c r="Y135" i="8"/>
  <c r="Z135" i="8"/>
  <c r="AA135" i="8"/>
  <c r="U135" i="8"/>
  <c r="V135" i="8"/>
  <c r="Q135" i="8"/>
  <c r="R135" i="8"/>
  <c r="S135" i="8"/>
  <c r="T135" i="8"/>
  <c r="W123" i="8"/>
  <c r="X123" i="8"/>
  <c r="Y123" i="8"/>
  <c r="Z123" i="8"/>
  <c r="AA123" i="8"/>
  <c r="Q123" i="8"/>
  <c r="R123" i="8"/>
  <c r="U123" i="8"/>
  <c r="S123" i="8"/>
  <c r="V123" i="8"/>
  <c r="T123" i="8"/>
  <c r="W111" i="8"/>
  <c r="X111" i="8"/>
  <c r="Y111" i="8"/>
  <c r="Z111" i="8"/>
  <c r="AA111" i="8"/>
  <c r="Q111" i="8"/>
  <c r="R111" i="8"/>
  <c r="S111" i="8"/>
  <c r="T111" i="8"/>
  <c r="U111" i="8"/>
  <c r="V111" i="8"/>
  <c r="W99" i="8"/>
  <c r="X99" i="8"/>
  <c r="Y99" i="8"/>
  <c r="Z99" i="8"/>
  <c r="AA99" i="8"/>
  <c r="Q99" i="8"/>
  <c r="R99" i="8"/>
  <c r="S99" i="8"/>
  <c r="T99" i="8"/>
  <c r="V99" i="8"/>
  <c r="U99" i="8"/>
  <c r="W87" i="8"/>
  <c r="X87" i="8"/>
  <c r="Y87" i="8"/>
  <c r="Z87" i="8"/>
  <c r="AA87" i="8"/>
  <c r="U87" i="8"/>
  <c r="V87" i="8"/>
  <c r="Q87" i="8"/>
  <c r="R87" i="8"/>
  <c r="S87" i="8"/>
  <c r="T87" i="8"/>
  <c r="W75" i="8"/>
  <c r="X75" i="8"/>
  <c r="Y75" i="8"/>
  <c r="Z75" i="8"/>
  <c r="AA75" i="8"/>
  <c r="Q75" i="8"/>
  <c r="R75" i="8"/>
  <c r="U75" i="8"/>
  <c r="S75" i="8"/>
  <c r="V75" i="8"/>
  <c r="T75" i="8"/>
  <c r="W63" i="8"/>
  <c r="X63" i="8"/>
  <c r="Y63" i="8"/>
  <c r="Z63" i="8"/>
  <c r="AA63" i="8"/>
  <c r="Q63" i="8"/>
  <c r="R63" i="8"/>
  <c r="S63" i="8"/>
  <c r="T63" i="8"/>
  <c r="U63" i="8"/>
  <c r="V63" i="8"/>
  <c r="W51" i="8"/>
  <c r="X51" i="8"/>
  <c r="Y51" i="8"/>
  <c r="Z51" i="8"/>
  <c r="AA51" i="8"/>
  <c r="Q51" i="8"/>
  <c r="R51" i="8"/>
  <c r="S51" i="8"/>
  <c r="T51" i="8"/>
  <c r="V51" i="8"/>
  <c r="U51" i="8"/>
  <c r="W39" i="8"/>
  <c r="X39" i="8"/>
  <c r="Y39" i="8"/>
  <c r="Z39" i="8"/>
  <c r="AA39" i="8"/>
  <c r="U39" i="8"/>
  <c r="V39" i="8"/>
  <c r="Q39" i="8"/>
  <c r="R39" i="8"/>
  <c r="S39" i="8"/>
  <c r="T39" i="8"/>
  <c r="W27" i="8"/>
  <c r="X27" i="8"/>
  <c r="Y27" i="8"/>
  <c r="Z27" i="8"/>
  <c r="AA27" i="8"/>
  <c r="Q27" i="8"/>
  <c r="R27" i="8"/>
  <c r="U27" i="8"/>
  <c r="S27" i="8"/>
  <c r="V27" i="8"/>
  <c r="T27" i="8"/>
  <c r="W15" i="8"/>
  <c r="X15" i="8"/>
  <c r="Y15" i="8"/>
  <c r="Z15" i="8"/>
  <c r="AA15" i="8"/>
  <c r="Q15" i="8"/>
  <c r="R15" i="8"/>
  <c r="S15" i="8"/>
  <c r="T15" i="8"/>
  <c r="U15" i="8"/>
  <c r="V15" i="8"/>
  <c r="W57" i="8"/>
  <c r="X57" i="8"/>
  <c r="Z57" i="8"/>
  <c r="U57" i="8"/>
  <c r="V57" i="8"/>
  <c r="Y57" i="8"/>
  <c r="AA57" i="8"/>
  <c r="Q57" i="8"/>
  <c r="R57" i="8"/>
  <c r="T57" i="8"/>
  <c r="S57" i="8"/>
  <c r="U137" i="8"/>
  <c r="V137" i="8"/>
  <c r="X137" i="8"/>
  <c r="Y137" i="8"/>
  <c r="Z137" i="8"/>
  <c r="AA137" i="8"/>
  <c r="Q137" i="8"/>
  <c r="R137" i="8"/>
  <c r="S137" i="8"/>
  <c r="T137" i="8"/>
  <c r="W137" i="8"/>
  <c r="X134" i="8"/>
  <c r="Y134" i="8"/>
  <c r="Z134" i="8"/>
  <c r="AA134" i="8"/>
  <c r="W134" i="8"/>
  <c r="U134" i="8"/>
  <c r="V134" i="8"/>
  <c r="Q134" i="8"/>
  <c r="R134" i="8"/>
  <c r="S134" i="8"/>
  <c r="T134" i="8"/>
  <c r="X122" i="8"/>
  <c r="Y122" i="8"/>
  <c r="Z122" i="8"/>
  <c r="AA122" i="8"/>
  <c r="W122" i="8"/>
  <c r="Q122" i="8"/>
  <c r="R122" i="8"/>
  <c r="U122" i="8"/>
  <c r="S122" i="8"/>
  <c r="V122" i="8"/>
  <c r="T122" i="8"/>
  <c r="X110" i="8"/>
  <c r="Y110" i="8"/>
  <c r="Z110" i="8"/>
  <c r="AA110" i="8"/>
  <c r="W110" i="8"/>
  <c r="Q110" i="8"/>
  <c r="R110" i="8"/>
  <c r="S110" i="8"/>
  <c r="T110" i="8"/>
  <c r="U110" i="8"/>
  <c r="V110" i="8"/>
  <c r="X98" i="8"/>
  <c r="Y98" i="8"/>
  <c r="Z98" i="8"/>
  <c r="AA98" i="8"/>
  <c r="W98" i="8"/>
  <c r="Q98" i="8"/>
  <c r="R98" i="8"/>
  <c r="S98" i="8"/>
  <c r="T98" i="8"/>
  <c r="U98" i="8"/>
  <c r="V98" i="8"/>
  <c r="X86" i="8"/>
  <c r="Y86" i="8"/>
  <c r="Z86" i="8"/>
  <c r="AA86" i="8"/>
  <c r="W86" i="8"/>
  <c r="U86" i="8"/>
  <c r="V86" i="8"/>
  <c r="Q86" i="8"/>
  <c r="R86" i="8"/>
  <c r="S86" i="8"/>
  <c r="T86" i="8"/>
  <c r="X74" i="8"/>
  <c r="Y74" i="8"/>
  <c r="Z74" i="8"/>
  <c r="AA74" i="8"/>
  <c r="W74" i="8"/>
  <c r="Q74" i="8"/>
  <c r="R74" i="8"/>
  <c r="U74" i="8"/>
  <c r="S74" i="8"/>
  <c r="V74" i="8"/>
  <c r="T74" i="8"/>
  <c r="X62" i="8"/>
  <c r="Y62" i="8"/>
  <c r="Z62" i="8"/>
  <c r="AA62" i="8"/>
  <c r="W62" i="8"/>
  <c r="Q62" i="8"/>
  <c r="R62" i="8"/>
  <c r="S62" i="8"/>
  <c r="T62" i="8"/>
  <c r="U62" i="8"/>
  <c r="V62" i="8"/>
  <c r="X50" i="8"/>
  <c r="Y50" i="8"/>
  <c r="Z50" i="8"/>
  <c r="AA50" i="8"/>
  <c r="W50" i="8"/>
  <c r="Q50" i="8"/>
  <c r="R50" i="8"/>
  <c r="S50" i="8"/>
  <c r="T50" i="8"/>
  <c r="V50" i="8"/>
  <c r="U50" i="8"/>
  <c r="X38" i="8"/>
  <c r="Y38" i="8"/>
  <c r="Z38" i="8"/>
  <c r="AA38" i="8"/>
  <c r="W38" i="8"/>
  <c r="U38" i="8"/>
  <c r="V38" i="8"/>
  <c r="Q38" i="8"/>
  <c r="R38" i="8"/>
  <c r="S38" i="8"/>
  <c r="T38" i="8"/>
  <c r="X26" i="8"/>
  <c r="Y26" i="8"/>
  <c r="Z26" i="8"/>
  <c r="AA26" i="8"/>
  <c r="W26" i="8"/>
  <c r="Q26" i="8"/>
  <c r="R26" i="8"/>
  <c r="U26" i="8"/>
  <c r="S26" i="8"/>
  <c r="V26" i="8"/>
  <c r="T26" i="8"/>
  <c r="X14" i="8"/>
  <c r="Y14" i="8"/>
  <c r="Z14" i="8"/>
  <c r="AA14" i="8"/>
  <c r="W14" i="8"/>
  <c r="Q14" i="8"/>
  <c r="R14" i="8"/>
  <c r="S14" i="8"/>
  <c r="T14" i="8"/>
  <c r="U14" i="8"/>
  <c r="V14" i="8"/>
  <c r="W81" i="8"/>
  <c r="X81" i="8"/>
  <c r="Z81" i="8"/>
  <c r="Y81" i="8"/>
  <c r="U81" i="8"/>
  <c r="V81" i="8"/>
  <c r="Q81" i="8"/>
  <c r="R81" i="8"/>
  <c r="AA81" i="8"/>
  <c r="T81" i="8"/>
  <c r="S81" i="8"/>
  <c r="V151" i="8"/>
  <c r="X151" i="8"/>
  <c r="Y151" i="8"/>
  <c r="Z151" i="8"/>
  <c r="U151" i="8"/>
  <c r="W151" i="8"/>
  <c r="Q151" i="8"/>
  <c r="R151" i="8"/>
  <c r="S151" i="8"/>
  <c r="T151" i="8"/>
  <c r="AA151" i="8"/>
  <c r="U101" i="8"/>
  <c r="V101" i="8"/>
  <c r="W101" i="8"/>
  <c r="X101" i="8"/>
  <c r="Y101" i="8"/>
  <c r="Z101" i="8"/>
  <c r="AA101" i="8"/>
  <c r="Q101" i="8"/>
  <c r="R101" i="8"/>
  <c r="S101" i="8"/>
  <c r="T101" i="8"/>
  <c r="Y145" i="8"/>
  <c r="Z145" i="8"/>
  <c r="AA145" i="8"/>
  <c r="X145" i="8"/>
  <c r="Q145" i="8"/>
  <c r="W145" i="8"/>
  <c r="R145" i="8"/>
  <c r="S145" i="8"/>
  <c r="T145" i="8"/>
  <c r="U145" i="8"/>
  <c r="V145" i="8"/>
  <c r="Y133" i="8"/>
  <c r="Z133" i="8"/>
  <c r="AA133" i="8"/>
  <c r="X133" i="8"/>
  <c r="V133" i="8"/>
  <c r="Q133" i="8"/>
  <c r="R133" i="8"/>
  <c r="S133" i="8"/>
  <c r="T133" i="8"/>
  <c r="W133" i="8"/>
  <c r="U133" i="8"/>
  <c r="Y121" i="8"/>
  <c r="Z121" i="8"/>
  <c r="AA121" i="8"/>
  <c r="X121" i="8"/>
  <c r="Q121" i="8"/>
  <c r="R121" i="8"/>
  <c r="U121" i="8"/>
  <c r="S121" i="8"/>
  <c r="W121" i="8"/>
  <c r="V121" i="8"/>
  <c r="T121" i="8"/>
  <c r="Y109" i="8"/>
  <c r="Z109" i="8"/>
  <c r="AA109" i="8"/>
  <c r="X109" i="8"/>
  <c r="Q109" i="8"/>
  <c r="R109" i="8"/>
  <c r="S109" i="8"/>
  <c r="T109" i="8"/>
  <c r="U109" i="8"/>
  <c r="V109" i="8"/>
  <c r="W109" i="8"/>
  <c r="Y97" i="8"/>
  <c r="Z97" i="8"/>
  <c r="AA97" i="8"/>
  <c r="X97" i="8"/>
  <c r="Q97" i="8"/>
  <c r="R97" i="8"/>
  <c r="S97" i="8"/>
  <c r="T97" i="8"/>
  <c r="W97" i="8"/>
  <c r="U97" i="8"/>
  <c r="V97" i="8"/>
  <c r="Y85" i="8"/>
  <c r="Z85" i="8"/>
  <c r="AA85" i="8"/>
  <c r="X85" i="8"/>
  <c r="V85" i="8"/>
  <c r="Q85" i="8"/>
  <c r="R85" i="8"/>
  <c r="S85" i="8"/>
  <c r="T85" i="8"/>
  <c r="W85" i="8"/>
  <c r="U85" i="8"/>
  <c r="Y73" i="8"/>
  <c r="Z73" i="8"/>
  <c r="AA73" i="8"/>
  <c r="X73" i="8"/>
  <c r="Q73" i="8"/>
  <c r="W73" i="8"/>
  <c r="R73" i="8"/>
  <c r="U73" i="8"/>
  <c r="S73" i="8"/>
  <c r="V73" i="8"/>
  <c r="T73" i="8"/>
  <c r="Y61" i="8"/>
  <c r="Z61" i="8"/>
  <c r="AA61" i="8"/>
  <c r="X61" i="8"/>
  <c r="Q61" i="8"/>
  <c r="R61" i="8"/>
  <c r="S61" i="8"/>
  <c r="T61" i="8"/>
  <c r="U61" i="8"/>
  <c r="V61" i="8"/>
  <c r="W61" i="8"/>
  <c r="Y49" i="8"/>
  <c r="Z49" i="8"/>
  <c r="AA49" i="8"/>
  <c r="X49" i="8"/>
  <c r="Q49" i="8"/>
  <c r="R49" i="8"/>
  <c r="S49" i="8"/>
  <c r="T49" i="8"/>
  <c r="W49" i="8"/>
  <c r="U49" i="8"/>
  <c r="V49" i="8"/>
  <c r="Y37" i="8"/>
  <c r="Z37" i="8"/>
  <c r="AA37" i="8"/>
  <c r="X37" i="8"/>
  <c r="V37" i="8"/>
  <c r="Q37" i="8"/>
  <c r="R37" i="8"/>
  <c r="S37" i="8"/>
  <c r="T37" i="8"/>
  <c r="W37" i="8"/>
  <c r="U37" i="8"/>
  <c r="Y25" i="8"/>
  <c r="Z25" i="8"/>
  <c r="AA25" i="8"/>
  <c r="X25" i="8"/>
  <c r="Q25" i="8"/>
  <c r="W25" i="8"/>
  <c r="R25" i="8"/>
  <c r="U25" i="8"/>
  <c r="S25" i="8"/>
  <c r="V25" i="8"/>
  <c r="T25" i="8"/>
  <c r="W93" i="8"/>
  <c r="X93" i="8"/>
  <c r="Z93" i="8"/>
  <c r="Y93" i="8"/>
  <c r="AA93" i="8"/>
  <c r="U93" i="8"/>
  <c r="V93" i="8"/>
  <c r="Q93" i="8"/>
  <c r="R93" i="8"/>
  <c r="T93" i="8"/>
  <c r="S93" i="8"/>
  <c r="U150" i="8"/>
  <c r="W150" i="8"/>
  <c r="X150" i="8"/>
  <c r="Y150" i="8"/>
  <c r="Z150" i="8"/>
  <c r="AA150" i="8"/>
  <c r="V150" i="8"/>
  <c r="R150" i="8"/>
  <c r="S150" i="8"/>
  <c r="T150" i="8"/>
  <c r="Q150" i="8"/>
  <c r="X146" i="8"/>
  <c r="Y146" i="8"/>
  <c r="Z146" i="8"/>
  <c r="AA146" i="8"/>
  <c r="Q146" i="8"/>
  <c r="W146" i="8"/>
  <c r="R146" i="8"/>
  <c r="S146" i="8"/>
  <c r="T146" i="8"/>
  <c r="U146" i="8"/>
  <c r="V146" i="8"/>
  <c r="Y13" i="8"/>
  <c r="Z13" i="8"/>
  <c r="AA13" i="8"/>
  <c r="X13" i="8"/>
  <c r="Q13" i="8"/>
  <c r="R13" i="8"/>
  <c r="S13" i="8"/>
  <c r="T13" i="8"/>
  <c r="U13" i="8"/>
  <c r="V13" i="8"/>
  <c r="W13" i="8"/>
  <c r="Z144" i="8"/>
  <c r="AA144" i="8"/>
  <c r="Y144" i="8"/>
  <c r="W144" i="8"/>
  <c r="R144" i="8"/>
  <c r="S144" i="8"/>
  <c r="T144" i="8"/>
  <c r="U144" i="8"/>
  <c r="V144" i="8"/>
  <c r="X144" i="8"/>
  <c r="Q144" i="8"/>
  <c r="Z132" i="8"/>
  <c r="AA132" i="8"/>
  <c r="Y132" i="8"/>
  <c r="R132" i="8"/>
  <c r="S132" i="8"/>
  <c r="T132" i="8"/>
  <c r="X132" i="8"/>
  <c r="W132" i="8"/>
  <c r="V132" i="8"/>
  <c r="Q132" i="8"/>
  <c r="U132" i="8"/>
  <c r="Z120" i="8"/>
  <c r="AA120" i="8"/>
  <c r="Y120" i="8"/>
  <c r="R120" i="8"/>
  <c r="U120" i="8"/>
  <c r="S120" i="8"/>
  <c r="W120" i="8"/>
  <c r="V120" i="8"/>
  <c r="T120" i="8"/>
  <c r="X120" i="8"/>
  <c r="Q120" i="8"/>
  <c r="Z108" i="8"/>
  <c r="AA108" i="8"/>
  <c r="Y108" i="8"/>
  <c r="R108" i="8"/>
  <c r="S108" i="8"/>
  <c r="T108" i="8"/>
  <c r="X108" i="8"/>
  <c r="U108" i="8"/>
  <c r="V108" i="8"/>
  <c r="W108" i="8"/>
  <c r="Q108" i="8"/>
  <c r="Z96" i="8"/>
  <c r="AA96" i="8"/>
  <c r="W96" i="8"/>
  <c r="Y96" i="8"/>
  <c r="R96" i="8"/>
  <c r="X96" i="8"/>
  <c r="S96" i="8"/>
  <c r="T96" i="8"/>
  <c r="U96" i="8"/>
  <c r="V96" i="8"/>
  <c r="Q96" i="8"/>
  <c r="Z84" i="8"/>
  <c r="AA84" i="8"/>
  <c r="W84" i="8"/>
  <c r="Y84" i="8"/>
  <c r="R84" i="8"/>
  <c r="S84" i="8"/>
  <c r="T84" i="8"/>
  <c r="X84" i="8"/>
  <c r="V84" i="8"/>
  <c r="Q84" i="8"/>
  <c r="U84" i="8"/>
  <c r="Z72" i="8"/>
  <c r="AA72" i="8"/>
  <c r="W72" i="8"/>
  <c r="Y72" i="8"/>
  <c r="R72" i="8"/>
  <c r="U72" i="8"/>
  <c r="S72" i="8"/>
  <c r="V72" i="8"/>
  <c r="T72" i="8"/>
  <c r="X72" i="8"/>
  <c r="Q72" i="8"/>
  <c r="Z60" i="8"/>
  <c r="AA60" i="8"/>
  <c r="W60" i="8"/>
  <c r="Y60" i="8"/>
  <c r="R60" i="8"/>
  <c r="S60" i="8"/>
  <c r="T60" i="8"/>
  <c r="U60" i="8"/>
  <c r="V60" i="8"/>
  <c r="X60" i="8"/>
  <c r="Q60" i="8"/>
  <c r="Z48" i="8"/>
  <c r="AA48" i="8"/>
  <c r="W48" i="8"/>
  <c r="Y48" i="8"/>
  <c r="R48" i="8"/>
  <c r="S48" i="8"/>
  <c r="T48" i="8"/>
  <c r="X48" i="8"/>
  <c r="U48" i="8"/>
  <c r="V48" i="8"/>
  <c r="Q48" i="8"/>
  <c r="Z36" i="8"/>
  <c r="AA36" i="8"/>
  <c r="W36" i="8"/>
  <c r="Y36" i="8"/>
  <c r="R36" i="8"/>
  <c r="S36" i="8"/>
  <c r="T36" i="8"/>
  <c r="X36" i="8"/>
  <c r="V36" i="8"/>
  <c r="Q36" i="8"/>
  <c r="U36" i="8"/>
  <c r="Z24" i="8"/>
  <c r="AA24" i="8"/>
  <c r="W24" i="8"/>
  <c r="Y24" i="8"/>
  <c r="R24" i="8"/>
  <c r="X24" i="8"/>
  <c r="U24" i="8"/>
  <c r="S24" i="8"/>
  <c r="V24" i="8"/>
  <c r="T24" i="8"/>
  <c r="Q24" i="8"/>
  <c r="W141" i="8"/>
  <c r="X141" i="8"/>
  <c r="Z141" i="8"/>
  <c r="U141" i="8"/>
  <c r="V141" i="8"/>
  <c r="Y141" i="8"/>
  <c r="Q141" i="8"/>
  <c r="AA141" i="8"/>
  <c r="R141" i="8"/>
  <c r="T141" i="8"/>
  <c r="S141" i="8"/>
  <c r="V127" i="8"/>
  <c r="W127" i="8"/>
  <c r="X127" i="8"/>
  <c r="Y127" i="8"/>
  <c r="Z127" i="8"/>
  <c r="R127" i="8"/>
  <c r="AA127" i="8"/>
  <c r="U127" i="8"/>
  <c r="Q127" i="8"/>
  <c r="S127" i="8"/>
  <c r="T127" i="8"/>
  <c r="U125" i="8"/>
  <c r="V125" i="8"/>
  <c r="X125" i="8"/>
  <c r="Y125" i="8"/>
  <c r="Z125" i="8"/>
  <c r="AA125" i="8"/>
  <c r="Q125" i="8"/>
  <c r="W125" i="8"/>
  <c r="R125" i="8"/>
  <c r="S125" i="8"/>
  <c r="T125" i="8"/>
  <c r="Z12" i="8"/>
  <c r="AA12" i="8"/>
  <c r="W12" i="8"/>
  <c r="Y12" i="8"/>
  <c r="R12" i="8"/>
  <c r="S12" i="8"/>
  <c r="T12" i="8"/>
  <c r="U12" i="8"/>
  <c r="V12" i="8"/>
  <c r="X12" i="8"/>
  <c r="Q12" i="8"/>
  <c r="AA143" i="8"/>
  <c r="X143" i="8"/>
  <c r="Z143" i="8"/>
  <c r="S143" i="8"/>
  <c r="T143" i="8"/>
  <c r="U143" i="8"/>
  <c r="V143" i="8"/>
  <c r="Y143" i="8"/>
  <c r="W143" i="8"/>
  <c r="R143" i="8"/>
  <c r="Q143" i="8"/>
  <c r="AA131" i="8"/>
  <c r="X131" i="8"/>
  <c r="Z131" i="8"/>
  <c r="S131" i="8"/>
  <c r="T131" i="8"/>
  <c r="W131" i="8"/>
  <c r="Y131" i="8"/>
  <c r="U131" i="8"/>
  <c r="R131" i="8"/>
  <c r="Q131" i="8"/>
  <c r="V131" i="8"/>
  <c r="AA119" i="8"/>
  <c r="X119" i="8"/>
  <c r="Z119" i="8"/>
  <c r="U119" i="8"/>
  <c r="S119" i="8"/>
  <c r="W119" i="8"/>
  <c r="V119" i="8"/>
  <c r="T119" i="8"/>
  <c r="Y119" i="8"/>
  <c r="R119" i="8"/>
  <c r="Q119" i="8"/>
  <c r="AA107" i="8"/>
  <c r="X107" i="8"/>
  <c r="Z107" i="8"/>
  <c r="S107" i="8"/>
  <c r="T107" i="8"/>
  <c r="Y107" i="8"/>
  <c r="U107" i="8"/>
  <c r="V107" i="8"/>
  <c r="W107" i="8"/>
  <c r="R107" i="8"/>
  <c r="Q107" i="8"/>
  <c r="AA95" i="8"/>
  <c r="X95" i="8"/>
  <c r="Z95" i="8"/>
  <c r="S95" i="8"/>
  <c r="Y95" i="8"/>
  <c r="T95" i="8"/>
  <c r="W95" i="8"/>
  <c r="U95" i="8"/>
  <c r="V95" i="8"/>
  <c r="R95" i="8"/>
  <c r="Q95" i="8"/>
  <c r="AA83" i="8"/>
  <c r="X83" i="8"/>
  <c r="Z83" i="8"/>
  <c r="S83" i="8"/>
  <c r="T83" i="8"/>
  <c r="W83" i="8"/>
  <c r="V83" i="8"/>
  <c r="U83" i="8"/>
  <c r="Y83" i="8"/>
  <c r="R83" i="8"/>
  <c r="Q83" i="8"/>
  <c r="AA71" i="8"/>
  <c r="X71" i="8"/>
  <c r="Z71" i="8"/>
  <c r="W71" i="8"/>
  <c r="U71" i="8"/>
  <c r="S71" i="8"/>
  <c r="V71" i="8"/>
  <c r="T71" i="8"/>
  <c r="Y71" i="8"/>
  <c r="R71" i="8"/>
  <c r="Q71" i="8"/>
  <c r="AA59" i="8"/>
  <c r="X59" i="8"/>
  <c r="Z59" i="8"/>
  <c r="S59" i="8"/>
  <c r="T59" i="8"/>
  <c r="U59" i="8"/>
  <c r="V59" i="8"/>
  <c r="Y59" i="8"/>
  <c r="W59" i="8"/>
  <c r="R59" i="8"/>
  <c r="Q59" i="8"/>
  <c r="AA47" i="8"/>
  <c r="X47" i="8"/>
  <c r="Z47" i="8"/>
  <c r="S47" i="8"/>
  <c r="T47" i="8"/>
  <c r="Y47" i="8"/>
  <c r="W47" i="8"/>
  <c r="U47" i="8"/>
  <c r="V47" i="8"/>
  <c r="R47" i="8"/>
  <c r="Q47" i="8"/>
  <c r="AA35" i="8"/>
  <c r="X35" i="8"/>
  <c r="Z35" i="8"/>
  <c r="S35" i="8"/>
  <c r="T35" i="8"/>
  <c r="Y35" i="8"/>
  <c r="W35" i="8"/>
  <c r="V35" i="8"/>
  <c r="U35" i="8"/>
  <c r="R35" i="8"/>
  <c r="Q35" i="8"/>
  <c r="AA23" i="8"/>
  <c r="X23" i="8"/>
  <c r="Z23" i="8"/>
  <c r="W23" i="8"/>
  <c r="U23" i="8"/>
  <c r="S23" i="8"/>
  <c r="Y23" i="8"/>
  <c r="V23" i="8"/>
  <c r="T23" i="8"/>
  <c r="R23" i="8"/>
  <c r="Q23" i="8"/>
  <c r="W105" i="8"/>
  <c r="X105" i="8"/>
  <c r="Z105" i="8"/>
  <c r="U105" i="8"/>
  <c r="Y105" i="8"/>
  <c r="V105" i="8"/>
  <c r="AA105" i="8"/>
  <c r="Q105" i="8"/>
  <c r="R105" i="8"/>
  <c r="T105" i="8"/>
  <c r="S105" i="8"/>
  <c r="AA11" i="8"/>
  <c r="X11" i="8"/>
  <c r="Z11" i="8"/>
  <c r="S11" i="8"/>
  <c r="T11" i="8"/>
  <c r="U11" i="8"/>
  <c r="V11" i="8"/>
  <c r="Y11" i="8"/>
  <c r="R11" i="8"/>
  <c r="Q11" i="8"/>
  <c r="W11" i="8"/>
  <c r="Y142" i="8"/>
  <c r="AA142" i="8"/>
  <c r="T142" i="8"/>
  <c r="W142" i="8"/>
  <c r="U142" i="8"/>
  <c r="V142" i="8"/>
  <c r="X142" i="8"/>
  <c r="Z142" i="8"/>
  <c r="Q142" i="8"/>
  <c r="S142" i="8"/>
  <c r="R142" i="8"/>
  <c r="Y130" i="8"/>
  <c r="AA130" i="8"/>
  <c r="T130" i="8"/>
  <c r="W130" i="8"/>
  <c r="X130" i="8"/>
  <c r="Z130" i="8"/>
  <c r="U130" i="8"/>
  <c r="Q130" i="8"/>
  <c r="V130" i="8"/>
  <c r="S130" i="8"/>
  <c r="R130" i="8"/>
  <c r="Y118" i="8"/>
  <c r="AA118" i="8"/>
  <c r="W118" i="8"/>
  <c r="V118" i="8"/>
  <c r="T118" i="8"/>
  <c r="X118" i="8"/>
  <c r="Q118" i="8"/>
  <c r="Z118" i="8"/>
  <c r="U118" i="8"/>
  <c r="S118" i="8"/>
  <c r="R118" i="8"/>
  <c r="Y106" i="8"/>
  <c r="AA106" i="8"/>
  <c r="T106" i="8"/>
  <c r="X106" i="8"/>
  <c r="U106" i="8"/>
  <c r="Z106" i="8"/>
  <c r="V106" i="8"/>
  <c r="Q106" i="8"/>
  <c r="W106" i="8"/>
  <c r="S106" i="8"/>
  <c r="R106" i="8"/>
  <c r="Y94" i="8"/>
  <c r="AA94" i="8"/>
  <c r="X94" i="8"/>
  <c r="T94" i="8"/>
  <c r="Q94" i="8"/>
  <c r="Z94" i="8"/>
  <c r="W94" i="8"/>
  <c r="U94" i="8"/>
  <c r="V94" i="8"/>
  <c r="S94" i="8"/>
  <c r="R94" i="8"/>
  <c r="Y82" i="8"/>
  <c r="AA82" i="8"/>
  <c r="T82" i="8"/>
  <c r="W82" i="8"/>
  <c r="U82" i="8"/>
  <c r="V82" i="8"/>
  <c r="Z82" i="8"/>
  <c r="S82" i="8"/>
  <c r="Q82" i="8"/>
  <c r="X82" i="8"/>
  <c r="R82" i="8"/>
  <c r="Y70" i="8"/>
  <c r="AA70" i="8"/>
  <c r="V70" i="8"/>
  <c r="T70" i="8"/>
  <c r="Q70" i="8"/>
  <c r="X70" i="8"/>
  <c r="Z70" i="8"/>
  <c r="W70" i="8"/>
  <c r="U70" i="8"/>
  <c r="S70" i="8"/>
  <c r="R70" i="8"/>
  <c r="Y58" i="8"/>
  <c r="AA58" i="8"/>
  <c r="T58" i="8"/>
  <c r="U58" i="8"/>
  <c r="V58" i="8"/>
  <c r="X58" i="8"/>
  <c r="Z58" i="8"/>
  <c r="W58" i="8"/>
  <c r="Q58" i="8"/>
  <c r="S58" i="8"/>
  <c r="R58" i="8"/>
  <c r="Y46" i="8"/>
  <c r="AA46" i="8"/>
  <c r="T46" i="8"/>
  <c r="Q46" i="8"/>
  <c r="X46" i="8"/>
  <c r="Z46" i="8"/>
  <c r="W46" i="8"/>
  <c r="U46" i="8"/>
  <c r="V46" i="8"/>
  <c r="S46" i="8"/>
  <c r="R46" i="8"/>
  <c r="Y34" i="8"/>
  <c r="AA34" i="8"/>
  <c r="T34" i="8"/>
  <c r="X34" i="8"/>
  <c r="W34" i="8"/>
  <c r="Z34" i="8"/>
  <c r="U34" i="8"/>
  <c r="Q34" i="8"/>
  <c r="V34" i="8"/>
  <c r="S34" i="8"/>
  <c r="R34" i="8"/>
  <c r="W22" i="8"/>
  <c r="Y22" i="8"/>
  <c r="AA22" i="8"/>
  <c r="X22" i="8"/>
  <c r="V22" i="8"/>
  <c r="T22" i="8"/>
  <c r="Z22" i="8"/>
  <c r="Q22" i="8"/>
  <c r="U22" i="8"/>
  <c r="S22" i="8"/>
  <c r="R22" i="8"/>
  <c r="Q10" i="8"/>
  <c r="R10" i="8"/>
  <c r="AA10" i="8"/>
  <c r="Z10" i="8"/>
  <c r="Y10" i="8"/>
  <c r="X10" i="8"/>
  <c r="W10" i="8"/>
  <c r="V10" i="8"/>
  <c r="U10" i="8"/>
  <c r="T10" i="8"/>
  <c r="S10" i="8"/>
  <c r="N141" i="8"/>
  <c r="P141" i="8"/>
  <c r="O141" i="8"/>
  <c r="N93" i="8"/>
  <c r="P93" i="8"/>
  <c r="O93" i="8"/>
  <c r="N57" i="8"/>
  <c r="O57" i="8"/>
  <c r="P57" i="8"/>
  <c r="P45" i="8"/>
  <c r="O45" i="8"/>
  <c r="N45" i="8"/>
  <c r="N21" i="8"/>
  <c r="P21" i="8"/>
  <c r="O21" i="8"/>
  <c r="O105" i="8"/>
  <c r="N105" i="8"/>
  <c r="P105" i="8"/>
  <c r="P69" i="8"/>
  <c r="O69" i="8"/>
  <c r="N69" i="8"/>
  <c r="P33" i="8"/>
  <c r="O33" i="8"/>
  <c r="N33" i="8"/>
  <c r="P152" i="8"/>
  <c r="N152" i="8"/>
  <c r="O152" i="8"/>
  <c r="P128" i="8"/>
  <c r="O128" i="8"/>
  <c r="N128" i="8"/>
  <c r="P92" i="8"/>
  <c r="O92" i="8"/>
  <c r="N92" i="8"/>
  <c r="P32" i="8"/>
  <c r="O32" i="8"/>
  <c r="N32" i="8"/>
  <c r="N129" i="8"/>
  <c r="P129" i="8"/>
  <c r="O129" i="8"/>
  <c r="P20" i="8"/>
  <c r="O20" i="8"/>
  <c r="N20" i="8"/>
  <c r="O151" i="8"/>
  <c r="P151" i="8"/>
  <c r="N151" i="8"/>
  <c r="P139" i="8"/>
  <c r="O139" i="8"/>
  <c r="N139" i="8"/>
  <c r="N127" i="8"/>
  <c r="P127" i="8"/>
  <c r="O127" i="8"/>
  <c r="P115" i="8"/>
  <c r="O115" i="8"/>
  <c r="N115" i="8"/>
  <c r="O103" i="8"/>
  <c r="P103" i="8"/>
  <c r="N103" i="8"/>
  <c r="P91" i="8"/>
  <c r="N91" i="8"/>
  <c r="O91" i="8"/>
  <c r="N79" i="8"/>
  <c r="P79" i="8"/>
  <c r="O79" i="8"/>
  <c r="P67" i="8"/>
  <c r="O67" i="8"/>
  <c r="N67" i="8"/>
  <c r="N55" i="8"/>
  <c r="P55" i="8"/>
  <c r="O55" i="8"/>
  <c r="O43" i="8"/>
  <c r="P43" i="8"/>
  <c r="N43" i="8"/>
  <c r="P31" i="8"/>
  <c r="O31" i="8"/>
  <c r="N31" i="8"/>
  <c r="P19" i="8"/>
  <c r="O19" i="8"/>
  <c r="N19" i="8"/>
  <c r="P78" i="8"/>
  <c r="N78" i="8"/>
  <c r="O78" i="8"/>
  <c r="O66" i="8"/>
  <c r="N66" i="8"/>
  <c r="P66" i="8"/>
  <c r="P54" i="8"/>
  <c r="O54" i="8"/>
  <c r="N54" i="8"/>
  <c r="P42" i="8"/>
  <c r="O42" i="8"/>
  <c r="N42" i="8"/>
  <c r="O30" i="8"/>
  <c r="N30" i="8"/>
  <c r="P30" i="8"/>
  <c r="O18" i="8"/>
  <c r="N18" i="8"/>
  <c r="P18" i="8"/>
  <c r="P117" i="8"/>
  <c r="O117" i="8"/>
  <c r="N117" i="8"/>
  <c r="P104" i="8"/>
  <c r="O104" i="8"/>
  <c r="N104" i="8"/>
  <c r="P68" i="8"/>
  <c r="O68" i="8"/>
  <c r="N68" i="8"/>
  <c r="P56" i="8"/>
  <c r="O56" i="8"/>
  <c r="N56" i="8"/>
  <c r="O150" i="8"/>
  <c r="P150" i="8"/>
  <c r="N150" i="8"/>
  <c r="P126" i="8"/>
  <c r="O126" i="8"/>
  <c r="N126" i="8"/>
  <c r="O114" i="8"/>
  <c r="N114" i="8"/>
  <c r="P114" i="8"/>
  <c r="P102" i="8"/>
  <c r="O102" i="8"/>
  <c r="N102" i="8"/>
  <c r="O90" i="8"/>
  <c r="P90" i="8"/>
  <c r="N90" i="8"/>
  <c r="O149" i="8"/>
  <c r="N149" i="8"/>
  <c r="P149" i="8"/>
  <c r="P137" i="8"/>
  <c r="N137" i="8"/>
  <c r="O137" i="8"/>
  <c r="N125" i="8"/>
  <c r="P125" i="8"/>
  <c r="O125" i="8"/>
  <c r="P113" i="8"/>
  <c r="O113" i="8"/>
  <c r="N113" i="8"/>
  <c r="N101" i="8"/>
  <c r="P101" i="8"/>
  <c r="O101" i="8"/>
  <c r="O89" i="8"/>
  <c r="P89" i="8"/>
  <c r="N89" i="8"/>
  <c r="N77" i="8"/>
  <c r="P77" i="8"/>
  <c r="O77" i="8"/>
  <c r="O65" i="8"/>
  <c r="P65" i="8"/>
  <c r="N65" i="8"/>
  <c r="P53" i="8"/>
  <c r="O53" i="8"/>
  <c r="N53" i="8"/>
  <c r="N41" i="8"/>
  <c r="P41" i="8"/>
  <c r="O41" i="8"/>
  <c r="O29" i="8"/>
  <c r="P29" i="8"/>
  <c r="N29" i="8"/>
  <c r="N17" i="8"/>
  <c r="P17" i="8"/>
  <c r="O17" i="8"/>
  <c r="O153" i="8"/>
  <c r="N153" i="8"/>
  <c r="P153" i="8"/>
  <c r="N81" i="8"/>
  <c r="P81" i="8"/>
  <c r="O81" i="8"/>
  <c r="I2" i="16" a="1"/>
  <c r="I2" i="16" s="1"/>
  <c r="J2" i="16" a="1"/>
  <c r="J2" i="16" s="1"/>
  <c r="Q2" i="16" a="1"/>
  <c r="Q2" i="16" s="1"/>
  <c r="K2" i="16" a="1"/>
  <c r="K2" i="16" s="1"/>
  <c r="C2" i="16" a="1"/>
  <c r="C2" i="16" s="1"/>
  <c r="P2" i="16" a="1"/>
  <c r="P2" i="16" s="1"/>
  <c r="O2" i="16" a="1"/>
  <c r="O2" i="16" s="1"/>
  <c r="D2" i="16" a="1"/>
  <c r="D2" i="16" s="1"/>
  <c r="E2" i="16" a="1"/>
  <c r="E2" i="16" s="1"/>
  <c r="P140" i="8"/>
  <c r="O140" i="8"/>
  <c r="N140" i="8"/>
  <c r="P116" i="8"/>
  <c r="O116" i="8"/>
  <c r="N116" i="8"/>
  <c r="P80" i="8"/>
  <c r="O80" i="8"/>
  <c r="N80" i="8"/>
  <c r="P44" i="8"/>
  <c r="O44" i="8"/>
  <c r="N44" i="8"/>
  <c r="P138" i="8"/>
  <c r="O138" i="8"/>
  <c r="N138" i="8"/>
  <c r="O148" i="8"/>
  <c r="P148" i="8"/>
  <c r="N148" i="8"/>
  <c r="P136" i="8"/>
  <c r="O136" i="8"/>
  <c r="N136" i="8"/>
  <c r="O124" i="8"/>
  <c r="N124" i="8"/>
  <c r="P124" i="8"/>
  <c r="P112" i="8"/>
  <c r="O112" i="8"/>
  <c r="N112" i="8"/>
  <c r="P100" i="8"/>
  <c r="O100" i="8"/>
  <c r="N100" i="8"/>
  <c r="P88" i="8"/>
  <c r="O88" i="8"/>
  <c r="N88" i="8"/>
  <c r="O76" i="8"/>
  <c r="N76" i="8"/>
  <c r="P76" i="8"/>
  <c r="P64" i="8"/>
  <c r="O64" i="8"/>
  <c r="N64" i="8"/>
  <c r="O52" i="8"/>
  <c r="N52" i="8"/>
  <c r="P52" i="8"/>
  <c r="P40" i="8"/>
  <c r="O40" i="8"/>
  <c r="N40" i="8"/>
  <c r="N28" i="8"/>
  <c r="P28" i="8"/>
  <c r="O28" i="8"/>
  <c r="O16" i="8"/>
  <c r="N16" i="8"/>
  <c r="P16" i="8"/>
  <c r="P15" i="8"/>
  <c r="O15" i="8"/>
  <c r="N15" i="8"/>
  <c r="P27" i="8"/>
  <c r="O27" i="8"/>
  <c r="N27" i="8"/>
  <c r="P146" i="8"/>
  <c r="O146" i="8"/>
  <c r="N146" i="8"/>
  <c r="P134" i="8"/>
  <c r="O134" i="8"/>
  <c r="N134" i="8"/>
  <c r="P122" i="8"/>
  <c r="O122" i="8"/>
  <c r="N122" i="8"/>
  <c r="P110" i="8"/>
  <c r="O110" i="8"/>
  <c r="N110" i="8"/>
  <c r="P98" i="8"/>
  <c r="O98" i="8"/>
  <c r="N98" i="8"/>
  <c r="P86" i="8"/>
  <c r="O86" i="8"/>
  <c r="N86" i="8"/>
  <c r="P74" i="8"/>
  <c r="O74" i="8"/>
  <c r="N74" i="8"/>
  <c r="P62" i="8"/>
  <c r="O62" i="8"/>
  <c r="N62" i="8"/>
  <c r="P50" i="8"/>
  <c r="O50" i="8"/>
  <c r="N50" i="8"/>
  <c r="P38" i="8"/>
  <c r="O38" i="8"/>
  <c r="N38" i="8"/>
  <c r="P26" i="8"/>
  <c r="O26" i="8"/>
  <c r="N26" i="8"/>
  <c r="P14" i="8"/>
  <c r="O14" i="8"/>
  <c r="N14" i="8"/>
  <c r="P39" i="8"/>
  <c r="O39" i="8"/>
  <c r="N39" i="8"/>
  <c r="P145" i="8"/>
  <c r="O145" i="8"/>
  <c r="N145" i="8"/>
  <c r="P133" i="8"/>
  <c r="O133" i="8"/>
  <c r="N133" i="8"/>
  <c r="P121" i="8"/>
  <c r="O121" i="8"/>
  <c r="N121" i="8"/>
  <c r="P109" i="8"/>
  <c r="O109" i="8"/>
  <c r="N109" i="8"/>
  <c r="P97" i="8"/>
  <c r="O97" i="8"/>
  <c r="N97" i="8"/>
  <c r="P85" i="8"/>
  <c r="O85" i="8"/>
  <c r="N85" i="8"/>
  <c r="P73" i="8"/>
  <c r="O73" i="8"/>
  <c r="N73" i="8"/>
  <c r="P61" i="8"/>
  <c r="O61" i="8"/>
  <c r="N61" i="8"/>
  <c r="P49" i="8"/>
  <c r="O49" i="8"/>
  <c r="N49" i="8"/>
  <c r="P37" i="8"/>
  <c r="O37" i="8"/>
  <c r="N37" i="8"/>
  <c r="P25" i="8"/>
  <c r="O25" i="8"/>
  <c r="N25" i="8"/>
  <c r="P147" i="8"/>
  <c r="O147" i="8"/>
  <c r="N147" i="8"/>
  <c r="P123" i="8"/>
  <c r="O123" i="8"/>
  <c r="N123" i="8"/>
  <c r="P111" i="8"/>
  <c r="O111" i="8"/>
  <c r="N111" i="8"/>
  <c r="P99" i="8"/>
  <c r="O99" i="8"/>
  <c r="N99" i="8"/>
  <c r="P87" i="8"/>
  <c r="O87" i="8"/>
  <c r="N87" i="8"/>
  <c r="P75" i="8"/>
  <c r="O75" i="8"/>
  <c r="N75" i="8"/>
  <c r="P63" i="8"/>
  <c r="O63" i="8"/>
  <c r="N63" i="8"/>
  <c r="P51" i="8"/>
  <c r="O51" i="8"/>
  <c r="N51" i="8"/>
  <c r="O13" i="8"/>
  <c r="N13" i="8"/>
  <c r="P13" i="8"/>
  <c r="P144" i="8"/>
  <c r="O144" i="8"/>
  <c r="N144" i="8"/>
  <c r="P132" i="8"/>
  <c r="O132" i="8"/>
  <c r="N132" i="8"/>
  <c r="P120" i="8"/>
  <c r="O120" i="8"/>
  <c r="N120" i="8"/>
  <c r="P108" i="8"/>
  <c r="O108" i="8"/>
  <c r="N108" i="8"/>
  <c r="P96" i="8"/>
  <c r="O96" i="8"/>
  <c r="N96" i="8"/>
  <c r="P84" i="8"/>
  <c r="O84" i="8"/>
  <c r="N84" i="8"/>
  <c r="P72" i="8"/>
  <c r="O72" i="8"/>
  <c r="N72" i="8"/>
  <c r="P60" i="8"/>
  <c r="O60" i="8"/>
  <c r="N60" i="8"/>
  <c r="P48" i="8"/>
  <c r="O48" i="8"/>
  <c r="N48" i="8"/>
  <c r="P36" i="8"/>
  <c r="O36" i="8"/>
  <c r="N36" i="8"/>
  <c r="P24" i="8"/>
  <c r="O24" i="8"/>
  <c r="N24" i="8"/>
  <c r="P143" i="8"/>
  <c r="O143" i="8"/>
  <c r="N143" i="8"/>
  <c r="P135" i="8"/>
  <c r="O135" i="8"/>
  <c r="N135" i="8"/>
  <c r="P12" i="8"/>
  <c r="O12" i="8"/>
  <c r="N12" i="8"/>
  <c r="P131" i="8"/>
  <c r="O131" i="8"/>
  <c r="N131" i="8"/>
  <c r="P119" i="8"/>
  <c r="O119" i="8"/>
  <c r="N119" i="8"/>
  <c r="P107" i="8"/>
  <c r="O107" i="8"/>
  <c r="N107" i="8"/>
  <c r="P95" i="8"/>
  <c r="O95" i="8"/>
  <c r="N95" i="8"/>
  <c r="P83" i="8"/>
  <c r="O83" i="8"/>
  <c r="N83" i="8"/>
  <c r="P71" i="8"/>
  <c r="O71" i="8"/>
  <c r="N71" i="8"/>
  <c r="P59" i="8"/>
  <c r="O59" i="8"/>
  <c r="N59" i="8"/>
  <c r="P47" i="8"/>
  <c r="O47" i="8"/>
  <c r="N47" i="8"/>
  <c r="P35" i="8"/>
  <c r="O35" i="8"/>
  <c r="N35" i="8"/>
  <c r="P23" i="8"/>
  <c r="O23" i="8"/>
  <c r="N23" i="8"/>
  <c r="P11" i="8"/>
  <c r="O11" i="8"/>
  <c r="N11" i="8"/>
  <c r="P142" i="8"/>
  <c r="O142" i="8"/>
  <c r="N142" i="8"/>
  <c r="N130" i="8"/>
  <c r="P130" i="8"/>
  <c r="O130" i="8"/>
  <c r="N118" i="8"/>
  <c r="P118" i="8"/>
  <c r="O118" i="8"/>
  <c r="N106" i="8"/>
  <c r="O106" i="8"/>
  <c r="P106" i="8"/>
  <c r="N94" i="8"/>
  <c r="P94" i="8"/>
  <c r="O94" i="8"/>
  <c r="N82" i="8"/>
  <c r="O82" i="8"/>
  <c r="P82" i="8"/>
  <c r="P70" i="8"/>
  <c r="O70" i="8"/>
  <c r="N70" i="8"/>
  <c r="O58" i="8"/>
  <c r="N58" i="8"/>
  <c r="P58" i="8"/>
  <c r="N46" i="8"/>
  <c r="O46" i="8"/>
  <c r="P46" i="8"/>
  <c r="P34" i="8"/>
  <c r="O34" i="8"/>
  <c r="N34" i="8"/>
  <c r="P22" i="8"/>
  <c r="O22" i="8"/>
  <c r="N22" i="8"/>
  <c r="O10" i="8"/>
  <c r="N10" i="8"/>
  <c r="P10" i="8"/>
  <c r="B245" i="12"/>
  <c r="L136" i="6" l="1"/>
  <c r="R186" i="5"/>
  <c r="W129" i="6"/>
  <c r="L60" i="6"/>
  <c r="W65" i="6"/>
  <c r="N182" i="5"/>
  <c r="W167" i="6"/>
  <c r="W103" i="6"/>
  <c r="W39" i="6"/>
  <c r="L158" i="6"/>
  <c r="L94" i="6"/>
  <c r="L30" i="6"/>
  <c r="W178" i="6"/>
  <c r="W114" i="6"/>
  <c r="W50" i="6"/>
  <c r="L169" i="6"/>
  <c r="L105" i="6"/>
  <c r="L41" i="6"/>
  <c r="W177" i="6"/>
  <c r="W113" i="6"/>
  <c r="W49" i="6"/>
  <c r="L184" i="6"/>
  <c r="L120" i="6"/>
  <c r="L28" i="6"/>
  <c r="W168" i="6"/>
  <c r="L175" i="6"/>
  <c r="M82" i="5"/>
  <c r="W151" i="6"/>
  <c r="W87" i="6"/>
  <c r="W23" i="6"/>
  <c r="L142" i="6"/>
  <c r="L78" i="6"/>
  <c r="L14" i="6"/>
  <c r="W162" i="6"/>
  <c r="W98" i="6"/>
  <c r="W34" i="6"/>
  <c r="L153" i="6"/>
  <c r="L89" i="6"/>
  <c r="L25" i="6"/>
  <c r="W161" i="6"/>
  <c r="W97" i="6"/>
  <c r="W33" i="6"/>
  <c r="L168" i="6"/>
  <c r="L104" i="6"/>
  <c r="W104" i="6"/>
  <c r="L111" i="6"/>
  <c r="M51" i="5"/>
  <c r="X54" i="5"/>
  <c r="M178" i="5"/>
  <c r="Y177" i="5"/>
  <c r="W135" i="6"/>
  <c r="W71" i="6"/>
  <c r="W7" i="6"/>
  <c r="L126" i="6"/>
  <c r="L62" i="6"/>
  <c r="W146" i="6"/>
  <c r="W82" i="6"/>
  <c r="W18" i="6"/>
  <c r="L137" i="6"/>
  <c r="L73" i="6"/>
  <c r="L9" i="6"/>
  <c r="X6" i="5"/>
  <c r="M11" i="5"/>
  <c r="W145" i="6"/>
  <c r="W81" i="6"/>
  <c r="W17" i="6"/>
  <c r="L152" i="6"/>
  <c r="L88" i="6"/>
  <c r="W40" i="6"/>
  <c r="L47" i="6"/>
  <c r="M38" i="5"/>
  <c r="X39" i="5"/>
  <c r="X72" i="5"/>
  <c r="X180" i="5"/>
  <c r="X183" i="5"/>
  <c r="X167" i="5"/>
  <c r="X170" i="5"/>
  <c r="X165" i="5"/>
  <c r="X168" i="5"/>
  <c r="X161" i="5"/>
  <c r="X149" i="5"/>
  <c r="X182" i="5"/>
  <c r="X146" i="5"/>
  <c r="X143" i="5"/>
  <c r="X134" i="5"/>
  <c r="X140" i="5"/>
  <c r="X160" i="5"/>
  <c r="X129" i="5"/>
  <c r="X122" i="5"/>
  <c r="X106" i="5"/>
  <c r="X124" i="5"/>
  <c r="X101" i="5"/>
  <c r="X96" i="5"/>
  <c r="X91" i="5"/>
  <c r="X75" i="5"/>
  <c r="X88" i="5"/>
  <c r="X123" i="5"/>
  <c r="X109" i="5"/>
  <c r="X104" i="5"/>
  <c r="X99" i="5"/>
  <c r="X186" i="5"/>
  <c r="X179" i="5"/>
  <c r="X185" i="5"/>
  <c r="X174" i="5"/>
  <c r="X169" i="5"/>
  <c r="X164" i="5"/>
  <c r="X181" i="5"/>
  <c r="X176" i="5"/>
  <c r="X163" i="5"/>
  <c r="X145" i="5"/>
  <c r="X157" i="5"/>
  <c r="X136" i="5"/>
  <c r="X118" i="5"/>
  <c r="X102" i="5"/>
  <c r="X137" i="5"/>
  <c r="X139" i="5"/>
  <c r="X120" i="5"/>
  <c r="X141" i="5"/>
  <c r="X127" i="5"/>
  <c r="X112" i="5"/>
  <c r="X107" i="5"/>
  <c r="X87" i="5"/>
  <c r="X175" i="5"/>
  <c r="X177" i="5"/>
  <c r="X162" i="5"/>
  <c r="X159" i="5"/>
  <c r="X172" i="5"/>
  <c r="X154" i="5"/>
  <c r="X142" i="5"/>
  <c r="X155" i="5"/>
  <c r="X132" i="5"/>
  <c r="X114" i="5"/>
  <c r="X98" i="5"/>
  <c r="X130" i="5"/>
  <c r="X166" i="5"/>
  <c r="X131" i="5"/>
  <c r="X116" i="5"/>
  <c r="X119" i="5"/>
  <c r="X83" i="5"/>
  <c r="X113" i="5"/>
  <c r="X108" i="5"/>
  <c r="X103" i="5"/>
  <c r="X78" i="5"/>
  <c r="X73" i="5"/>
  <c r="X62" i="5"/>
  <c r="X46" i="5"/>
  <c r="X30" i="5"/>
  <c r="X117" i="5"/>
  <c r="X105" i="5"/>
  <c r="X86" i="5"/>
  <c r="X81" i="5"/>
  <c r="X184" i="5"/>
  <c r="X171" i="5"/>
  <c r="X158" i="5"/>
  <c r="X173" i="5"/>
  <c r="X151" i="5"/>
  <c r="X147" i="5"/>
  <c r="X135" i="5"/>
  <c r="X144" i="5"/>
  <c r="X128" i="5"/>
  <c r="X95" i="5"/>
  <c r="X121" i="5"/>
  <c r="X92" i="5"/>
  <c r="X100" i="5"/>
  <c r="X74" i="5"/>
  <c r="X50" i="5"/>
  <c r="X42" i="5"/>
  <c r="X71" i="5"/>
  <c r="X55" i="5"/>
  <c r="X56" i="5"/>
  <c r="X23" i="5"/>
  <c r="X7" i="5"/>
  <c r="X49" i="5"/>
  <c r="X28" i="5"/>
  <c r="X12" i="5"/>
  <c r="X125" i="5"/>
  <c r="X77" i="5"/>
  <c r="X37" i="5"/>
  <c r="X32" i="5"/>
  <c r="X13" i="5"/>
  <c r="X64" i="5"/>
  <c r="X61" i="5"/>
  <c r="X18" i="5"/>
  <c r="W12" i="6"/>
  <c r="W28" i="6"/>
  <c r="W44" i="6"/>
  <c r="W60" i="6"/>
  <c r="W76" i="6"/>
  <c r="W92" i="6"/>
  <c r="W108" i="6"/>
  <c r="W124" i="6"/>
  <c r="W140" i="6"/>
  <c r="W156" i="6"/>
  <c r="W172" i="6"/>
  <c r="X148" i="5"/>
  <c r="X152" i="5"/>
  <c r="X126" i="5"/>
  <c r="X84" i="5"/>
  <c r="X69" i="5"/>
  <c r="X111" i="5"/>
  <c r="X90" i="5"/>
  <c r="X80" i="5"/>
  <c r="X70" i="5"/>
  <c r="X38" i="5"/>
  <c r="X67" i="5"/>
  <c r="X51" i="5"/>
  <c r="X19" i="5"/>
  <c r="X24" i="5"/>
  <c r="X8" i="5"/>
  <c r="X60" i="5"/>
  <c r="X48" i="5"/>
  <c r="X43" i="5"/>
  <c r="X25" i="5"/>
  <c r="X9" i="5"/>
  <c r="X53" i="5"/>
  <c r="X14" i="5"/>
  <c r="W16" i="6"/>
  <c r="W32" i="6"/>
  <c r="W48" i="6"/>
  <c r="W64" i="6"/>
  <c r="W80" i="6"/>
  <c r="W96" i="6"/>
  <c r="W112" i="6"/>
  <c r="W128" i="6"/>
  <c r="W144" i="6"/>
  <c r="W160" i="6"/>
  <c r="W176" i="6"/>
  <c r="X178" i="5"/>
  <c r="X156" i="5"/>
  <c r="X150" i="5"/>
  <c r="X79" i="5"/>
  <c r="X65" i="5"/>
  <c r="X85" i="5"/>
  <c r="X66" i="5"/>
  <c r="X58" i="5"/>
  <c r="X34" i="5"/>
  <c r="X76" i="5"/>
  <c r="X63" i="5"/>
  <c r="X94" i="5"/>
  <c r="X82" i="5"/>
  <c r="X68" i="5"/>
  <c r="X29" i="5"/>
  <c r="X15" i="5"/>
  <c r="X41" i="5"/>
  <c r="X36" i="5"/>
  <c r="X31" i="5"/>
  <c r="X20" i="5"/>
  <c r="X52" i="5"/>
  <c r="X21" i="5"/>
  <c r="X5" i="5"/>
  <c r="X33" i="5"/>
  <c r="X26" i="5"/>
  <c r="W20" i="6"/>
  <c r="W36" i="6"/>
  <c r="W52" i="6"/>
  <c r="W68" i="6"/>
  <c r="W84" i="6"/>
  <c r="W100" i="6"/>
  <c r="W116" i="6"/>
  <c r="W132" i="6"/>
  <c r="W148" i="6"/>
  <c r="W164" i="6"/>
  <c r="W180" i="6"/>
  <c r="M180" i="5"/>
  <c r="M183" i="5"/>
  <c r="M164" i="5"/>
  <c r="M179" i="5"/>
  <c r="M173" i="5"/>
  <c r="M146" i="5"/>
  <c r="M161" i="5"/>
  <c r="M152" i="5"/>
  <c r="M137" i="5"/>
  <c r="M140" i="5"/>
  <c r="M119" i="5"/>
  <c r="M103" i="5"/>
  <c r="M130" i="5"/>
  <c r="M128" i="5"/>
  <c r="M131" i="5"/>
  <c r="M121" i="5"/>
  <c r="M116" i="5"/>
  <c r="M88" i="5"/>
  <c r="M126" i="5"/>
  <c r="M113" i="5"/>
  <c r="M108" i="5"/>
  <c r="M98" i="5"/>
  <c r="M105" i="5"/>
  <c r="M78" i="5"/>
  <c r="M176" i="5"/>
  <c r="M163" i="5"/>
  <c r="M175" i="5"/>
  <c r="M160" i="5"/>
  <c r="M155" i="5"/>
  <c r="M148" i="5"/>
  <c r="M143" i="5"/>
  <c r="M162" i="5"/>
  <c r="M144" i="5"/>
  <c r="M133" i="5"/>
  <c r="M132" i="5"/>
  <c r="M115" i="5"/>
  <c r="M99" i="5"/>
  <c r="M117" i="5"/>
  <c r="M106" i="5"/>
  <c r="M84" i="5"/>
  <c r="M118" i="5"/>
  <c r="M185" i="5"/>
  <c r="M172" i="5"/>
  <c r="M159" i="5"/>
  <c r="M186" i="5"/>
  <c r="M170" i="5"/>
  <c r="M165" i="5"/>
  <c r="M156" i="5"/>
  <c r="M158" i="5"/>
  <c r="M154" i="5"/>
  <c r="M177" i="5"/>
  <c r="M151" i="5"/>
  <c r="M139" i="5"/>
  <c r="M166" i="5"/>
  <c r="M157" i="5"/>
  <c r="M127" i="5"/>
  <c r="M111" i="5"/>
  <c r="M142" i="5"/>
  <c r="M129" i="5"/>
  <c r="M101" i="5"/>
  <c r="M96" i="5"/>
  <c r="M80" i="5"/>
  <c r="M102" i="5"/>
  <c r="M93" i="5"/>
  <c r="M120" i="5"/>
  <c r="M109" i="5"/>
  <c r="M104" i="5"/>
  <c r="M94" i="5"/>
  <c r="M70" i="5"/>
  <c r="M85" i="5"/>
  <c r="M59" i="5"/>
  <c r="M43" i="5"/>
  <c r="M169" i="5"/>
  <c r="M167" i="5"/>
  <c r="M134" i="5"/>
  <c r="M149" i="5"/>
  <c r="M125" i="5"/>
  <c r="M92" i="5"/>
  <c r="M89" i="5"/>
  <c r="M71" i="5"/>
  <c r="M47" i="5"/>
  <c r="M39" i="5"/>
  <c r="M122" i="5"/>
  <c r="M110" i="5"/>
  <c r="M81" i="5"/>
  <c r="M68" i="5"/>
  <c r="M52" i="5"/>
  <c r="M20" i="5"/>
  <c r="M62" i="5"/>
  <c r="M41" i="5"/>
  <c r="M36" i="5"/>
  <c r="M25" i="5"/>
  <c r="M9" i="5"/>
  <c r="M26" i="5"/>
  <c r="M10" i="5"/>
  <c r="M69" i="5"/>
  <c r="M33" i="5"/>
  <c r="M15" i="5"/>
  <c r="L19" i="6"/>
  <c r="L35" i="6"/>
  <c r="L51" i="6"/>
  <c r="L67" i="6"/>
  <c r="L83" i="6"/>
  <c r="L99" i="6"/>
  <c r="L115" i="6"/>
  <c r="L131" i="6"/>
  <c r="L147" i="6"/>
  <c r="L163" i="6"/>
  <c r="L179" i="6"/>
  <c r="L8" i="6"/>
  <c r="L24" i="6"/>
  <c r="L40" i="6"/>
  <c r="L56" i="6"/>
  <c r="L72" i="6"/>
  <c r="M184" i="5"/>
  <c r="M153" i="5"/>
  <c r="M123" i="5"/>
  <c r="M124" i="5"/>
  <c r="M97" i="5"/>
  <c r="M83" i="5"/>
  <c r="M66" i="5"/>
  <c r="M79" i="5"/>
  <c r="M67" i="5"/>
  <c r="M35" i="5"/>
  <c r="M90" i="5"/>
  <c r="M86" i="5"/>
  <c r="M64" i="5"/>
  <c r="M87" i="5"/>
  <c r="M77" i="5"/>
  <c r="M61" i="5"/>
  <c r="M45" i="5"/>
  <c r="M40" i="5"/>
  <c r="M16" i="5"/>
  <c r="M54" i="5"/>
  <c r="M21" i="5"/>
  <c r="M5" i="5"/>
  <c r="M42" i="5"/>
  <c r="M22" i="5"/>
  <c r="M6" i="5"/>
  <c r="M49" i="5"/>
  <c r="M44" i="5"/>
  <c r="M27" i="5"/>
  <c r="L7" i="6"/>
  <c r="L23" i="6"/>
  <c r="L39" i="6"/>
  <c r="L55" i="6"/>
  <c r="L71" i="6"/>
  <c r="L87" i="6"/>
  <c r="L103" i="6"/>
  <c r="L119" i="6"/>
  <c r="L135" i="6"/>
  <c r="L151" i="6"/>
  <c r="L167" i="6"/>
  <c r="L183" i="6"/>
  <c r="M182" i="5"/>
  <c r="M174" i="5"/>
  <c r="M147" i="5"/>
  <c r="M171" i="5"/>
  <c r="M145" i="5"/>
  <c r="M112" i="5"/>
  <c r="M76" i="5"/>
  <c r="M138" i="5"/>
  <c r="M95" i="5"/>
  <c r="M74" i="5"/>
  <c r="M63" i="5"/>
  <c r="M55" i="5"/>
  <c r="M31" i="5"/>
  <c r="M75" i="5"/>
  <c r="M60" i="5"/>
  <c r="M73" i="5"/>
  <c r="M53" i="5"/>
  <c r="M28" i="5"/>
  <c r="M12" i="5"/>
  <c r="M30" i="5"/>
  <c r="M17" i="5"/>
  <c r="M37" i="5"/>
  <c r="M32" i="5"/>
  <c r="M18" i="5"/>
  <c r="M91" i="5"/>
  <c r="M58" i="5"/>
  <c r="M23" i="5"/>
  <c r="L11" i="6"/>
  <c r="L27" i="6"/>
  <c r="L43" i="6"/>
  <c r="L59" i="6"/>
  <c r="L75" i="6"/>
  <c r="L91" i="6"/>
  <c r="L107" i="6"/>
  <c r="L123" i="6"/>
  <c r="L139" i="6"/>
  <c r="L155" i="6"/>
  <c r="L171" i="6"/>
  <c r="L16" i="6"/>
  <c r="L32" i="6"/>
  <c r="L48" i="6"/>
  <c r="L64" i="6"/>
  <c r="L80" i="6"/>
  <c r="L5" i="6"/>
  <c r="W179" i="6"/>
  <c r="W163" i="6"/>
  <c r="W147" i="6"/>
  <c r="W131" i="6"/>
  <c r="W115" i="6"/>
  <c r="W99" i="6"/>
  <c r="W83" i="6"/>
  <c r="W67" i="6"/>
  <c r="W51" i="6"/>
  <c r="W35" i="6"/>
  <c r="W19" i="6"/>
  <c r="L186" i="6"/>
  <c r="L170" i="6"/>
  <c r="L154" i="6"/>
  <c r="L138" i="6"/>
  <c r="L122" i="6"/>
  <c r="L106" i="6"/>
  <c r="L90" i="6"/>
  <c r="L74" i="6"/>
  <c r="L58" i="6"/>
  <c r="L42" i="6"/>
  <c r="L26" i="6"/>
  <c r="L10" i="6"/>
  <c r="W174" i="6"/>
  <c r="W158" i="6"/>
  <c r="W142" i="6"/>
  <c r="W126" i="6"/>
  <c r="W110" i="6"/>
  <c r="W94" i="6"/>
  <c r="W78" i="6"/>
  <c r="W62" i="6"/>
  <c r="W46" i="6"/>
  <c r="W30" i="6"/>
  <c r="W14" i="6"/>
  <c r="L181" i="6"/>
  <c r="L165" i="6"/>
  <c r="L149" i="6"/>
  <c r="L133" i="6"/>
  <c r="L117" i="6"/>
  <c r="L101" i="6"/>
  <c r="L85" i="6"/>
  <c r="L69" i="6"/>
  <c r="L53" i="6"/>
  <c r="L37" i="6"/>
  <c r="L21" i="6"/>
  <c r="W173" i="6"/>
  <c r="W157" i="6"/>
  <c r="W141" i="6"/>
  <c r="W125" i="6"/>
  <c r="W109" i="6"/>
  <c r="W93" i="6"/>
  <c r="W77" i="6"/>
  <c r="W61" i="6"/>
  <c r="W45" i="6"/>
  <c r="W29" i="6"/>
  <c r="W13" i="6"/>
  <c r="L180" i="6"/>
  <c r="L164" i="6"/>
  <c r="L148" i="6"/>
  <c r="L132" i="6"/>
  <c r="L116" i="6"/>
  <c r="L100" i="6"/>
  <c r="L84" i="6"/>
  <c r="L52" i="6"/>
  <c r="L20" i="6"/>
  <c r="W152" i="6"/>
  <c r="W88" i="6"/>
  <c r="W24" i="6"/>
  <c r="L159" i="6"/>
  <c r="L95" i="6"/>
  <c r="L31" i="6"/>
  <c r="M19" i="5"/>
  <c r="X22" i="5"/>
  <c r="M65" i="5"/>
  <c r="M29" i="5"/>
  <c r="X57" i="5"/>
  <c r="M24" i="5"/>
  <c r="X27" i="5"/>
  <c r="X45" i="5"/>
  <c r="M56" i="5"/>
  <c r="X59" i="5"/>
  <c r="M135" i="5"/>
  <c r="X138" i="5"/>
  <c r="M150" i="5"/>
  <c r="X153" i="5"/>
  <c r="M181" i="5"/>
  <c r="W175" i="6"/>
  <c r="W159" i="6"/>
  <c r="W143" i="6"/>
  <c r="W127" i="6"/>
  <c r="W111" i="6"/>
  <c r="W95" i="6"/>
  <c r="W79" i="6"/>
  <c r="W63" i="6"/>
  <c r="W47" i="6"/>
  <c r="W31" i="6"/>
  <c r="W15" i="6"/>
  <c r="L182" i="6"/>
  <c r="L166" i="6"/>
  <c r="L150" i="6"/>
  <c r="L134" i="6"/>
  <c r="L118" i="6"/>
  <c r="L102" i="6"/>
  <c r="L86" i="6"/>
  <c r="L70" i="6"/>
  <c r="L54" i="6"/>
  <c r="L38" i="6"/>
  <c r="L22" i="6"/>
  <c r="L6" i="6"/>
  <c r="W186" i="6"/>
  <c r="W170" i="6"/>
  <c r="W154" i="6"/>
  <c r="W138" i="6"/>
  <c r="W122" i="6"/>
  <c r="W106" i="6"/>
  <c r="W90" i="6"/>
  <c r="W74" i="6"/>
  <c r="W58" i="6"/>
  <c r="W42" i="6"/>
  <c r="W26" i="6"/>
  <c r="W10" i="6"/>
  <c r="L177" i="6"/>
  <c r="L161" i="6"/>
  <c r="L145" i="6"/>
  <c r="L129" i="6"/>
  <c r="L113" i="6"/>
  <c r="L97" i="6"/>
  <c r="L81" i="6"/>
  <c r="L65" i="6"/>
  <c r="L49" i="6"/>
  <c r="L33" i="6"/>
  <c r="L17" i="6"/>
  <c r="W185" i="6"/>
  <c r="W169" i="6"/>
  <c r="W153" i="6"/>
  <c r="W137" i="6"/>
  <c r="W121" i="6"/>
  <c r="W105" i="6"/>
  <c r="W89" i="6"/>
  <c r="W73" i="6"/>
  <c r="W57" i="6"/>
  <c r="W41" i="6"/>
  <c r="W25" i="6"/>
  <c r="W9" i="6"/>
  <c r="L176" i="6"/>
  <c r="L160" i="6"/>
  <c r="L144" i="6"/>
  <c r="L128" i="6"/>
  <c r="L112" i="6"/>
  <c r="L96" i="6"/>
  <c r="L76" i="6"/>
  <c r="L44" i="6"/>
  <c r="L12" i="6"/>
  <c r="W136" i="6"/>
  <c r="W72" i="6"/>
  <c r="W8" i="6"/>
  <c r="L143" i="6"/>
  <c r="L79" i="6"/>
  <c r="L15" i="6"/>
  <c r="M50" i="5"/>
  <c r="M57" i="5"/>
  <c r="X40" i="5"/>
  <c r="X93" i="5"/>
  <c r="M100" i="5"/>
  <c r="M114" i="5"/>
  <c r="X115" i="5"/>
  <c r="M136" i="5"/>
  <c r="M107" i="5"/>
  <c r="X110" i="5"/>
  <c r="W5" i="6"/>
  <c r="W171" i="6"/>
  <c r="W155" i="6"/>
  <c r="W139" i="6"/>
  <c r="W123" i="6"/>
  <c r="W107" i="6"/>
  <c r="W91" i="6"/>
  <c r="W75" i="6"/>
  <c r="W59" i="6"/>
  <c r="W43" i="6"/>
  <c r="W27" i="6"/>
  <c r="W11" i="6"/>
  <c r="L178" i="6"/>
  <c r="L162" i="6"/>
  <c r="L146" i="6"/>
  <c r="L130" i="6"/>
  <c r="L114" i="6"/>
  <c r="L98" i="6"/>
  <c r="L82" i="6"/>
  <c r="L66" i="6"/>
  <c r="L50" i="6"/>
  <c r="L34" i="6"/>
  <c r="L18" i="6"/>
  <c r="X10" i="5"/>
  <c r="W182" i="6"/>
  <c r="W166" i="6"/>
  <c r="W150" i="6"/>
  <c r="W134" i="6"/>
  <c r="W118" i="6"/>
  <c r="W102" i="6"/>
  <c r="W86" i="6"/>
  <c r="W70" i="6"/>
  <c r="W54" i="6"/>
  <c r="W38" i="6"/>
  <c r="W22" i="6"/>
  <c r="W6" i="6"/>
  <c r="L173" i="6"/>
  <c r="L157" i="6"/>
  <c r="L141" i="6"/>
  <c r="L125" i="6"/>
  <c r="L109" i="6"/>
  <c r="L93" i="6"/>
  <c r="L77" i="6"/>
  <c r="L61" i="6"/>
  <c r="L45" i="6"/>
  <c r="L29" i="6"/>
  <c r="L13" i="6"/>
  <c r="W181" i="6"/>
  <c r="W165" i="6"/>
  <c r="W149" i="6"/>
  <c r="W133" i="6"/>
  <c r="W117" i="6"/>
  <c r="W101" i="6"/>
  <c r="W85" i="6"/>
  <c r="W69" i="6"/>
  <c r="W53" i="6"/>
  <c r="W37" i="6"/>
  <c r="W21" i="6"/>
  <c r="L172" i="6"/>
  <c r="L156" i="6"/>
  <c r="L140" i="6"/>
  <c r="L124" i="6"/>
  <c r="L108" i="6"/>
  <c r="L92" i="6"/>
  <c r="L68" i="6"/>
  <c r="L36" i="6"/>
  <c r="M7" i="5"/>
  <c r="W184" i="6"/>
  <c r="W120" i="6"/>
  <c r="W56" i="6"/>
  <c r="L127" i="6"/>
  <c r="L63" i="6"/>
  <c r="X44" i="5"/>
  <c r="M14" i="5"/>
  <c r="X17" i="5"/>
  <c r="M13" i="5"/>
  <c r="X16" i="5"/>
  <c r="M46" i="5"/>
  <c r="X47" i="5"/>
  <c r="M8" i="5"/>
  <c r="X11" i="5"/>
  <c r="M34" i="5"/>
  <c r="X35" i="5"/>
  <c r="M72" i="5"/>
  <c r="X89" i="5"/>
  <c r="X97" i="5"/>
  <c r="M141" i="5"/>
  <c r="M168" i="5"/>
  <c r="N144" i="5"/>
  <c r="Z152" i="5"/>
  <c r="R143" i="5"/>
  <c r="N147" i="5"/>
  <c r="Z155" i="5"/>
  <c r="R163" i="5"/>
  <c r="R167" i="5"/>
  <c r="Z170" i="5"/>
  <c r="Z157" i="5"/>
  <c r="R161" i="5"/>
  <c r="N179" i="5"/>
  <c r="Z183" i="5"/>
  <c r="Z160" i="5"/>
  <c r="Z166" i="5"/>
  <c r="R174" i="5"/>
  <c r="N183" i="5"/>
  <c r="N165" i="5"/>
  <c r="Z173" i="5"/>
  <c r="R177" i="5"/>
  <c r="N181" i="5"/>
  <c r="L183" i="5"/>
  <c r="N178" i="5"/>
  <c r="Z186" i="5"/>
  <c r="R175" i="5"/>
  <c r="R156" i="5"/>
  <c r="N160" i="5"/>
  <c r="R168" i="5"/>
  <c r="N170" i="5"/>
  <c r="N175" i="5"/>
  <c r="Z176" i="5"/>
  <c r="Z180" i="5"/>
  <c r="R179" i="5"/>
  <c r="Z165" i="5"/>
  <c r="R169" i="5"/>
  <c r="N173" i="5"/>
  <c r="Z181" i="5"/>
  <c r="R185" i="5"/>
  <c r="B82" i="12"/>
  <c r="B8" i="12"/>
  <c r="B1" i="4"/>
  <c r="B5" i="12"/>
  <c r="B731" i="12"/>
  <c r="B725" i="12"/>
  <c r="B728" i="12"/>
  <c r="B722" i="12"/>
  <c r="B651" i="12"/>
  <c r="B645" i="12"/>
  <c r="B648" i="12"/>
  <c r="B642" i="12"/>
  <c r="B571" i="12"/>
  <c r="B565" i="12"/>
  <c r="B568" i="12"/>
  <c r="B562" i="12"/>
  <c r="B491" i="12"/>
  <c r="B485" i="12"/>
  <c r="B488" i="12"/>
  <c r="B482" i="12"/>
  <c r="B411" i="12"/>
  <c r="B405" i="12"/>
  <c r="B408" i="12"/>
  <c r="B402" i="12"/>
  <c r="B331" i="12"/>
  <c r="B325" i="12"/>
  <c r="B328" i="12"/>
  <c r="B322" i="12"/>
  <c r="B251" i="12"/>
  <c r="B248" i="12"/>
  <c r="B242" i="12"/>
  <c r="B171" i="12"/>
  <c r="B165" i="12"/>
  <c r="B168" i="12"/>
  <c r="B162" i="12"/>
  <c r="B91" i="12"/>
  <c r="B85" i="12"/>
  <c r="B88" i="12"/>
  <c r="B11" i="12"/>
  <c r="M11" i="16" a="1"/>
  <c r="M11" i="16" s="1"/>
  <c r="F10" i="16" a="1"/>
  <c r="F10" i="16" s="1"/>
  <c r="F9" i="16" a="1"/>
  <c r="F9" i="16" s="1"/>
  <c r="L8" i="16" a="1"/>
  <c r="L8" i="16" s="1"/>
  <c r="L7" i="16" a="1"/>
  <c r="L7" i="16" s="1"/>
  <c r="H4" i="16" a="1"/>
  <c r="H4" i="16" s="1"/>
  <c r="L2" i="16" a="1"/>
  <c r="L2" i="16" s="1"/>
  <c r="V177" i="5" l="1"/>
  <c r="V183" i="5"/>
  <c r="V167" i="5"/>
  <c r="V161" i="5"/>
  <c r="V166" i="5"/>
  <c r="V159" i="5"/>
  <c r="V155" i="5"/>
  <c r="V170" i="5"/>
  <c r="V162" i="5"/>
  <c r="V148" i="5"/>
  <c r="V138" i="5"/>
  <c r="V146" i="5"/>
  <c r="V133" i="5"/>
  <c r="V124" i="5"/>
  <c r="V108" i="5"/>
  <c r="V137" i="5"/>
  <c r="V126" i="5"/>
  <c r="V117" i="5"/>
  <c r="V115" i="5"/>
  <c r="V105" i="5"/>
  <c r="V93" i="5"/>
  <c r="V77" i="5"/>
  <c r="V121" i="5"/>
  <c r="V102" i="5"/>
  <c r="V131" i="5"/>
  <c r="V82" i="5"/>
  <c r="V67" i="5"/>
  <c r="V83" i="5"/>
  <c r="V72" i="5"/>
  <c r="V56" i="5"/>
  <c r="V40" i="5"/>
  <c r="V79" i="5"/>
  <c r="V69" i="5"/>
  <c r="V53" i="5"/>
  <c r="V92" i="5"/>
  <c r="V62" i="5"/>
  <c r="V13" i="5"/>
  <c r="V63" i="5"/>
  <c r="V34" i="5"/>
  <c r="V22" i="5"/>
  <c r="V6" i="5"/>
  <c r="V46" i="5"/>
  <c r="V15" i="5"/>
  <c r="V123" i="5"/>
  <c r="V59" i="5"/>
  <c r="V47" i="5"/>
  <c r="V37" i="5"/>
  <c r="V20" i="5"/>
  <c r="V178" i="5"/>
  <c r="V181" i="5"/>
  <c r="V165" i="5"/>
  <c r="V179" i="5"/>
  <c r="V174" i="5"/>
  <c r="V171" i="5"/>
  <c r="V143" i="5"/>
  <c r="V180" i="5"/>
  <c r="V175" i="5"/>
  <c r="V152" i="5"/>
  <c r="V149" i="5"/>
  <c r="V132" i="5"/>
  <c r="V142" i="5"/>
  <c r="V141" i="5"/>
  <c r="V128" i="5"/>
  <c r="V112" i="5"/>
  <c r="V96" i="5"/>
  <c r="V154" i="5"/>
  <c r="V129" i="5"/>
  <c r="V125" i="5"/>
  <c r="V99" i="5"/>
  <c r="V81" i="5"/>
  <c r="V111" i="5"/>
  <c r="V101" i="5"/>
  <c r="V90" i="5"/>
  <c r="V113" i="5"/>
  <c r="V76" i="5"/>
  <c r="V71" i="5"/>
  <c r="V60" i="5"/>
  <c r="V44" i="5"/>
  <c r="V91" i="5"/>
  <c r="V73" i="5"/>
  <c r="V57" i="5"/>
  <c r="V43" i="5"/>
  <c r="V33" i="5"/>
  <c r="V17" i="5"/>
  <c r="V86" i="5"/>
  <c r="V70" i="5"/>
  <c r="V45" i="5"/>
  <c r="V26" i="5"/>
  <c r="V10" i="5"/>
  <c r="V30" i="5"/>
  <c r="V19" i="5"/>
  <c r="V31" i="5"/>
  <c r="V24" i="5"/>
  <c r="U21" i="6"/>
  <c r="U37" i="6"/>
  <c r="U53" i="6"/>
  <c r="U69" i="6"/>
  <c r="U85" i="6"/>
  <c r="U101" i="6"/>
  <c r="U117" i="6"/>
  <c r="U133" i="6"/>
  <c r="U149" i="6"/>
  <c r="U165" i="6"/>
  <c r="V182" i="5"/>
  <c r="V185" i="5"/>
  <c r="V169" i="5"/>
  <c r="V172" i="5"/>
  <c r="V156" i="5"/>
  <c r="V168" i="5"/>
  <c r="V176" i="5"/>
  <c r="V147" i="5"/>
  <c r="V163" i="5"/>
  <c r="V136" i="5"/>
  <c r="V164" i="5"/>
  <c r="V145" i="5"/>
  <c r="V130" i="5"/>
  <c r="V116" i="5"/>
  <c r="V100" i="5"/>
  <c r="V135" i="5"/>
  <c r="V118" i="5"/>
  <c r="V139" i="5"/>
  <c r="V110" i="5"/>
  <c r="V85" i="5"/>
  <c r="V119" i="5"/>
  <c r="V94" i="5"/>
  <c r="V107" i="5"/>
  <c r="V97" i="5"/>
  <c r="V95" i="5"/>
  <c r="V87" i="5"/>
  <c r="V114" i="5"/>
  <c r="V88" i="5"/>
  <c r="V78" i="5"/>
  <c r="V64" i="5"/>
  <c r="V48" i="5"/>
  <c r="V32" i="5"/>
  <c r="V98" i="5"/>
  <c r="V84" i="5"/>
  <c r="V74" i="5"/>
  <c r="V61" i="5"/>
  <c r="V21" i="5"/>
  <c r="V5" i="5"/>
  <c r="V39" i="5"/>
  <c r="V29" i="5"/>
  <c r="V14" i="5"/>
  <c r="V50" i="5"/>
  <c r="V41" i="5"/>
  <c r="V23" i="5"/>
  <c r="V7" i="5"/>
  <c r="V109" i="5"/>
  <c r="V42" i="5"/>
  <c r="V28" i="5"/>
  <c r="U9" i="6"/>
  <c r="U25" i="6"/>
  <c r="U41" i="6"/>
  <c r="U57" i="6"/>
  <c r="U73" i="6"/>
  <c r="U89" i="6"/>
  <c r="U105" i="6"/>
  <c r="U121" i="6"/>
  <c r="U137" i="6"/>
  <c r="U153" i="6"/>
  <c r="U169" i="6"/>
  <c r="V186" i="5"/>
  <c r="V173" i="5"/>
  <c r="V184" i="5"/>
  <c r="V160" i="5"/>
  <c r="V157" i="5"/>
  <c r="V151" i="5"/>
  <c r="V144" i="5"/>
  <c r="V140" i="5"/>
  <c r="V153" i="5"/>
  <c r="V134" i="5"/>
  <c r="V150" i="5"/>
  <c r="V120" i="5"/>
  <c r="V104" i="5"/>
  <c r="V158" i="5"/>
  <c r="V122" i="5"/>
  <c r="V89" i="5"/>
  <c r="V127" i="5"/>
  <c r="V106" i="5"/>
  <c r="V103" i="5"/>
  <c r="V68" i="5"/>
  <c r="V52" i="5"/>
  <c r="V36" i="5"/>
  <c r="V65" i="5"/>
  <c r="V49" i="5"/>
  <c r="V75" i="5"/>
  <c r="V66" i="5"/>
  <c r="V54" i="5"/>
  <c r="V38" i="5"/>
  <c r="V25" i="5"/>
  <c r="V9" i="5"/>
  <c r="V55" i="5"/>
  <c r="V18" i="5"/>
  <c r="V80" i="5"/>
  <c r="V58" i="5"/>
  <c r="V35" i="5"/>
  <c r="V27" i="5"/>
  <c r="V11" i="5"/>
  <c r="V51" i="5"/>
  <c r="V16" i="5"/>
  <c r="V12" i="5"/>
  <c r="U13" i="6"/>
  <c r="U29" i="6"/>
  <c r="U45" i="6"/>
  <c r="U61" i="6"/>
  <c r="U77" i="6"/>
  <c r="U93" i="6"/>
  <c r="U109" i="6"/>
  <c r="U125" i="6"/>
  <c r="U141" i="6"/>
  <c r="U157" i="6"/>
  <c r="U10" i="6"/>
  <c r="U26" i="6"/>
  <c r="U42" i="6"/>
  <c r="U58" i="6"/>
  <c r="U74" i="6"/>
  <c r="U90" i="6"/>
  <c r="U106" i="6"/>
  <c r="U122" i="6"/>
  <c r="U138" i="6"/>
  <c r="U154" i="6"/>
  <c r="U170" i="6"/>
  <c r="U19" i="6"/>
  <c r="U51" i="6"/>
  <c r="U17" i="6"/>
  <c r="U81" i="6"/>
  <c r="U145" i="6"/>
  <c r="U22" i="6"/>
  <c r="U46" i="6"/>
  <c r="U66" i="6"/>
  <c r="U86" i="6"/>
  <c r="U110" i="6"/>
  <c r="U130" i="6"/>
  <c r="U150" i="6"/>
  <c r="U43" i="6"/>
  <c r="U83" i="6"/>
  <c r="U115" i="6"/>
  <c r="U147" i="6"/>
  <c r="U175" i="6"/>
  <c r="U96" i="6"/>
  <c r="U160" i="6"/>
  <c r="U36" i="6"/>
  <c r="U68" i="6"/>
  <c r="U100" i="6"/>
  <c r="U132" i="6"/>
  <c r="U164" i="6"/>
  <c r="U184" i="6"/>
  <c r="U8" i="6"/>
  <c r="U48" i="6"/>
  <c r="U104" i="6"/>
  <c r="U174" i="6"/>
  <c r="U7" i="6"/>
  <c r="U39" i="6"/>
  <c r="U71" i="6"/>
  <c r="U103" i="6"/>
  <c r="U135" i="6"/>
  <c r="U167" i="6"/>
  <c r="U185" i="6"/>
  <c r="U186" i="6"/>
  <c r="U33" i="6"/>
  <c r="U97" i="6"/>
  <c r="U161" i="6"/>
  <c r="U6" i="6"/>
  <c r="U30" i="6"/>
  <c r="U50" i="6"/>
  <c r="U70" i="6"/>
  <c r="U94" i="6"/>
  <c r="U114" i="6"/>
  <c r="U134" i="6"/>
  <c r="U158" i="6"/>
  <c r="V8" i="5"/>
  <c r="U11" i="6"/>
  <c r="U59" i="6"/>
  <c r="U91" i="6"/>
  <c r="U123" i="6"/>
  <c r="U155" i="6"/>
  <c r="U179" i="6"/>
  <c r="U112" i="6"/>
  <c r="U178" i="6"/>
  <c r="U12" i="6"/>
  <c r="U44" i="6"/>
  <c r="U76" i="6"/>
  <c r="U108" i="6"/>
  <c r="U140" i="6"/>
  <c r="U172" i="6"/>
  <c r="U5" i="6"/>
  <c r="U16" i="6"/>
  <c r="U56" i="6"/>
  <c r="U120" i="6"/>
  <c r="U182" i="6"/>
  <c r="U15" i="6"/>
  <c r="U47" i="6"/>
  <c r="U79" i="6"/>
  <c r="U111" i="6"/>
  <c r="U143" i="6"/>
  <c r="U173" i="6"/>
  <c r="U49" i="6"/>
  <c r="U113" i="6"/>
  <c r="U14" i="6"/>
  <c r="U34" i="6"/>
  <c r="U54" i="6"/>
  <c r="U78" i="6"/>
  <c r="U98" i="6"/>
  <c r="U118" i="6"/>
  <c r="U142" i="6"/>
  <c r="U162" i="6"/>
  <c r="U27" i="6"/>
  <c r="U67" i="6"/>
  <c r="U99" i="6"/>
  <c r="U131" i="6"/>
  <c r="U163" i="6"/>
  <c r="U183" i="6"/>
  <c r="U64" i="6"/>
  <c r="U128" i="6"/>
  <c r="U20" i="6"/>
  <c r="U52" i="6"/>
  <c r="U84" i="6"/>
  <c r="U116" i="6"/>
  <c r="U148" i="6"/>
  <c r="U176" i="6"/>
  <c r="U24" i="6"/>
  <c r="U72" i="6"/>
  <c r="U136" i="6"/>
  <c r="U23" i="6"/>
  <c r="U55" i="6"/>
  <c r="U87" i="6"/>
  <c r="U119" i="6"/>
  <c r="U151" i="6"/>
  <c r="U177" i="6"/>
  <c r="U40" i="6"/>
  <c r="U65" i="6"/>
  <c r="U129" i="6"/>
  <c r="U18" i="6"/>
  <c r="U38" i="6"/>
  <c r="U62" i="6"/>
  <c r="U82" i="6"/>
  <c r="U102" i="6"/>
  <c r="U126" i="6"/>
  <c r="U146" i="6"/>
  <c r="U166" i="6"/>
  <c r="U35" i="6"/>
  <c r="U75" i="6"/>
  <c r="U107" i="6"/>
  <c r="U139" i="6"/>
  <c r="U171" i="6"/>
  <c r="U80" i="6"/>
  <c r="U144" i="6"/>
  <c r="U28" i="6"/>
  <c r="U60" i="6"/>
  <c r="U92" i="6"/>
  <c r="U124" i="6"/>
  <c r="U156" i="6"/>
  <c r="U180" i="6"/>
  <c r="U32" i="6"/>
  <c r="U88" i="6"/>
  <c r="U152" i="6"/>
  <c r="U31" i="6"/>
  <c r="U63" i="6"/>
  <c r="U95" i="6"/>
  <c r="U127" i="6"/>
  <c r="U159" i="6"/>
  <c r="U181" i="6"/>
  <c r="U168" i="6"/>
  <c r="F11" i="16" a="1"/>
  <c r="F11" i="16" s="1"/>
  <c r="L11" i="16" a="1"/>
  <c r="L11" i="16" s="1"/>
  <c r="N10" i="16" a="1"/>
  <c r="N10" i="16" s="1"/>
  <c r="H3" i="16" a="1"/>
  <c r="H3" i="16" s="1"/>
  <c r="G10" i="16" a="1"/>
  <c r="G10" i="16" s="1"/>
  <c r="H10" i="16" a="1"/>
  <c r="H10" i="16" s="1"/>
  <c r="H11" i="16" a="1"/>
  <c r="H11" i="16" s="1"/>
  <c r="G9" i="16" a="1"/>
  <c r="G9" i="16" s="1"/>
  <c r="L9" i="16" a="1"/>
  <c r="L9" i="16" s="1"/>
  <c r="N3" i="16" a="1"/>
  <c r="N3" i="16" s="1"/>
  <c r="G3" i="16" a="1"/>
  <c r="G3" i="16" s="1"/>
  <c r="H9" i="16" a="1"/>
  <c r="H9" i="16" s="1"/>
  <c r="L10" i="16" a="1"/>
  <c r="L10" i="16" s="1"/>
  <c r="N5" i="16" a="1"/>
  <c r="N5" i="16" s="1"/>
  <c r="N6" i="16" a="1"/>
  <c r="N6" i="16" s="1"/>
  <c r="M3" i="16" a="1"/>
  <c r="M3" i="16" s="1"/>
  <c r="N7" i="16" a="1"/>
  <c r="N7" i="16" s="1"/>
  <c r="G5" i="16" a="1"/>
  <c r="G5" i="16" s="1"/>
  <c r="G11" i="16" a="1"/>
  <c r="G11" i="16" s="1"/>
  <c r="M4" i="16" a="1"/>
  <c r="M4" i="16" s="1"/>
  <c r="N8" i="16" a="1"/>
  <c r="N8" i="16" s="1"/>
  <c r="M5" i="16" a="1"/>
  <c r="M5" i="16" s="1"/>
  <c r="N9" i="16" a="1"/>
  <c r="N9" i="16" s="1"/>
  <c r="L3" i="16" a="1"/>
  <c r="L3" i="16" s="1"/>
  <c r="M7" i="16" a="1"/>
  <c r="M7" i="16" s="1"/>
  <c r="N11" i="16" a="1"/>
  <c r="N11" i="16" s="1"/>
  <c r="F3" i="16" a="1"/>
  <c r="F3" i="16" s="1"/>
  <c r="H5" i="16" a="1"/>
  <c r="H5" i="16" s="1"/>
  <c r="G6" i="16" a="1"/>
  <c r="G6" i="16" s="1"/>
  <c r="F6" i="16" a="1"/>
  <c r="F6" i="16" s="1"/>
  <c r="H6" i="16" a="1"/>
  <c r="H6" i="16" s="1"/>
  <c r="M8" i="16" a="1"/>
  <c r="M8" i="16" s="1"/>
  <c r="M6" i="16" a="1"/>
  <c r="M6" i="16" s="1"/>
  <c r="F7" i="16" a="1"/>
  <c r="F7" i="16" s="1"/>
  <c r="G7" i="16" a="1"/>
  <c r="G7" i="16" s="1"/>
  <c r="L5" i="16" a="1"/>
  <c r="L5" i="16" s="1"/>
  <c r="F8" i="16" a="1"/>
  <c r="F8" i="16" s="1"/>
  <c r="H7" i="16" a="1"/>
  <c r="H7" i="16" s="1"/>
  <c r="L6" i="16" a="1"/>
  <c r="L6" i="16" s="1"/>
  <c r="M9" i="16" a="1"/>
  <c r="M9" i="16" s="1"/>
  <c r="F5" i="16" a="1"/>
  <c r="F5" i="16" s="1"/>
  <c r="G8" i="16" a="1"/>
  <c r="G8" i="16" s="1"/>
  <c r="M10" i="16" a="1"/>
  <c r="M10" i="16" s="1"/>
  <c r="H8" i="16" a="1"/>
  <c r="H8" i="16" s="1"/>
  <c r="L4" i="16" a="1"/>
  <c r="L4" i="16" s="1"/>
  <c r="G4" i="16" a="1"/>
  <c r="G4" i="16" s="1"/>
  <c r="F4" i="16" a="1"/>
  <c r="F4" i="16" s="1"/>
  <c r="N4" i="16" a="1"/>
  <c r="N4" i="16" s="1"/>
  <c r="N2" i="16" a="1"/>
  <c r="N2" i="16" s="1"/>
  <c r="H2" i="16" a="1"/>
  <c r="H2" i="16" s="1"/>
  <c r="M2" i="16" a="1"/>
  <c r="M2" i="16" s="1"/>
  <c r="G2" i="16" a="1"/>
  <c r="G2" i="16" s="1"/>
  <c r="F2" i="16" a="1"/>
  <c r="F2" i="16" s="1"/>
  <c r="P184" i="5" l="1"/>
  <c r="P171" i="5"/>
  <c r="P186" i="5"/>
  <c r="P166" i="5"/>
  <c r="P158" i="5"/>
  <c r="P149" i="5"/>
  <c r="P156" i="5"/>
  <c r="P157" i="5"/>
  <c r="P138" i="5"/>
  <c r="P155" i="5"/>
  <c r="P132" i="5"/>
  <c r="P118" i="5"/>
  <c r="P102" i="5"/>
  <c r="P120" i="5"/>
  <c r="P104" i="5"/>
  <c r="P87" i="5"/>
  <c r="P101" i="5"/>
  <c r="P81" i="5"/>
  <c r="P82" i="5"/>
  <c r="P66" i="5"/>
  <c r="P50" i="5"/>
  <c r="P34" i="5"/>
  <c r="P78" i="5"/>
  <c r="P63" i="5"/>
  <c r="P108" i="5"/>
  <c r="P74" i="5"/>
  <c r="P56" i="5"/>
  <c r="P48" i="5"/>
  <c r="P23" i="5"/>
  <c r="P7" i="5"/>
  <c r="P57" i="5"/>
  <c r="P33" i="5"/>
  <c r="P16" i="5"/>
  <c r="P60" i="5"/>
  <c r="P45" i="5"/>
  <c r="P35" i="5"/>
  <c r="P25" i="5"/>
  <c r="P9" i="5"/>
  <c r="P72" i="5"/>
  <c r="P53" i="5"/>
  <c r="P36" i="5"/>
  <c r="P14" i="5"/>
  <c r="P175" i="5"/>
  <c r="P185" i="5"/>
  <c r="P177" i="5"/>
  <c r="P162" i="5"/>
  <c r="P173" i="5"/>
  <c r="P159" i="5"/>
  <c r="P161" i="5"/>
  <c r="P153" i="5"/>
  <c r="P164" i="5"/>
  <c r="P146" i="5"/>
  <c r="P142" i="5"/>
  <c r="P182" i="5"/>
  <c r="P136" i="5"/>
  <c r="P144" i="5"/>
  <c r="P135" i="5"/>
  <c r="P131" i="5"/>
  <c r="P122" i="5"/>
  <c r="P106" i="5"/>
  <c r="P152" i="5"/>
  <c r="P139" i="5"/>
  <c r="P124" i="5"/>
  <c r="P133" i="5"/>
  <c r="P119" i="5"/>
  <c r="P115" i="5"/>
  <c r="P91" i="5"/>
  <c r="P75" i="5"/>
  <c r="P100" i="5"/>
  <c r="P123" i="5"/>
  <c r="P112" i="5"/>
  <c r="P96" i="5"/>
  <c r="P65" i="5"/>
  <c r="P70" i="5"/>
  <c r="P54" i="5"/>
  <c r="P38" i="5"/>
  <c r="P67" i="5"/>
  <c r="P51" i="5"/>
  <c r="P32" i="5"/>
  <c r="P27" i="5"/>
  <c r="P11" i="5"/>
  <c r="P94" i="5"/>
  <c r="P44" i="5"/>
  <c r="P20" i="5"/>
  <c r="P68" i="5"/>
  <c r="P29" i="5"/>
  <c r="P13" i="5"/>
  <c r="P61" i="5"/>
  <c r="P47" i="5"/>
  <c r="P18" i="5"/>
  <c r="P6" i="5"/>
  <c r="P179" i="5"/>
  <c r="P181" i="5"/>
  <c r="P163" i="5"/>
  <c r="P165" i="5"/>
  <c r="P169" i="5"/>
  <c r="P150" i="5"/>
  <c r="P151" i="5"/>
  <c r="P176" i="5"/>
  <c r="P160" i="5"/>
  <c r="P140" i="5"/>
  <c r="P143" i="5"/>
  <c r="P126" i="5"/>
  <c r="P110" i="5"/>
  <c r="P128" i="5"/>
  <c r="P127" i="5"/>
  <c r="P109" i="5"/>
  <c r="P99" i="5"/>
  <c r="P95" i="5"/>
  <c r="P79" i="5"/>
  <c r="P111" i="5"/>
  <c r="P125" i="5"/>
  <c r="P89" i="5"/>
  <c r="P86" i="5"/>
  <c r="P76" i="5"/>
  <c r="P69" i="5"/>
  <c r="P103" i="5"/>
  <c r="P77" i="5"/>
  <c r="P58" i="5"/>
  <c r="P42" i="5"/>
  <c r="P93" i="5"/>
  <c r="P71" i="5"/>
  <c r="P55" i="5"/>
  <c r="P97" i="5"/>
  <c r="P43" i="5"/>
  <c r="P15" i="5"/>
  <c r="P85" i="5"/>
  <c r="P24" i="5"/>
  <c r="P8" i="5"/>
  <c r="P117" i="5"/>
  <c r="P40" i="5"/>
  <c r="P17" i="5"/>
  <c r="P80" i="5"/>
  <c r="P41" i="5"/>
  <c r="P31" i="5"/>
  <c r="P22" i="5"/>
  <c r="P10" i="5"/>
  <c r="P180" i="5"/>
  <c r="P183" i="5"/>
  <c r="P167" i="5"/>
  <c r="P178" i="5"/>
  <c r="P172" i="5"/>
  <c r="P168" i="5"/>
  <c r="P170" i="5"/>
  <c r="P145" i="5"/>
  <c r="P174" i="5"/>
  <c r="P154" i="5"/>
  <c r="P134" i="5"/>
  <c r="P147" i="5"/>
  <c r="P114" i="5"/>
  <c r="P98" i="5"/>
  <c r="P148" i="5"/>
  <c r="P137" i="5"/>
  <c r="P116" i="5"/>
  <c r="P83" i="5"/>
  <c r="P141" i="5"/>
  <c r="P121" i="5"/>
  <c r="P105" i="5"/>
  <c r="P92" i="5"/>
  <c r="P129" i="5"/>
  <c r="P107" i="5"/>
  <c r="P73" i="5"/>
  <c r="P130" i="5"/>
  <c r="P113" i="5"/>
  <c r="P90" i="5"/>
  <c r="P88" i="5"/>
  <c r="P62" i="5"/>
  <c r="P46" i="5"/>
  <c r="P30" i="5"/>
  <c r="P84" i="5"/>
  <c r="P59" i="5"/>
  <c r="P37" i="5"/>
  <c r="P19" i="5"/>
  <c r="P64" i="5"/>
  <c r="P49" i="5"/>
  <c r="P39" i="5"/>
  <c r="P28" i="5"/>
  <c r="P12" i="5"/>
  <c r="P52" i="5"/>
  <c r="P21" i="5"/>
  <c r="P5" i="5"/>
  <c r="P26" i="5"/>
  <c r="O21" i="6"/>
  <c r="O37" i="6"/>
  <c r="O53" i="6"/>
  <c r="O69" i="6"/>
  <c r="O85" i="6"/>
  <c r="O101" i="6"/>
  <c r="O117" i="6"/>
  <c r="O133" i="6"/>
  <c r="O149" i="6"/>
  <c r="O165" i="6"/>
  <c r="O181" i="6"/>
  <c r="O8" i="6"/>
  <c r="O68" i="6"/>
  <c r="O14" i="6"/>
  <c r="O30" i="6"/>
  <c r="O46" i="6"/>
  <c r="O62" i="6"/>
  <c r="O78" i="6"/>
  <c r="O94" i="6"/>
  <c r="O110" i="6"/>
  <c r="O126" i="6"/>
  <c r="O142" i="6"/>
  <c r="O158" i="6"/>
  <c r="O174" i="6"/>
  <c r="O60" i="6"/>
  <c r="O15" i="6"/>
  <c r="O31" i="6"/>
  <c r="O47" i="6"/>
  <c r="O63" i="6"/>
  <c r="O79" i="6"/>
  <c r="O95" i="6"/>
  <c r="O111" i="6"/>
  <c r="O127" i="6"/>
  <c r="O143" i="6"/>
  <c r="O159" i="6"/>
  <c r="O175" i="6"/>
  <c r="O12" i="6"/>
  <c r="O80" i="6"/>
  <c r="O40" i="6"/>
  <c r="O104" i="6"/>
  <c r="O156" i="6"/>
  <c r="O144" i="6"/>
  <c r="O116" i="6"/>
  <c r="O180" i="6"/>
  <c r="O168" i="6"/>
  <c r="O9" i="6"/>
  <c r="O25" i="6"/>
  <c r="O41" i="6"/>
  <c r="O57" i="6"/>
  <c r="O73" i="6"/>
  <c r="O89" i="6"/>
  <c r="O105" i="6"/>
  <c r="O121" i="6"/>
  <c r="O137" i="6"/>
  <c r="O153" i="6"/>
  <c r="O169" i="6"/>
  <c r="O185" i="6"/>
  <c r="O24" i="6"/>
  <c r="O84" i="6"/>
  <c r="O18" i="6"/>
  <c r="O34" i="6"/>
  <c r="O50" i="6"/>
  <c r="O66" i="6"/>
  <c r="O82" i="6"/>
  <c r="O98" i="6"/>
  <c r="O114" i="6"/>
  <c r="O130" i="6"/>
  <c r="O146" i="6"/>
  <c r="O162" i="6"/>
  <c r="O178" i="6"/>
  <c r="O16" i="6"/>
  <c r="O76" i="6"/>
  <c r="O19" i="6"/>
  <c r="O35" i="6"/>
  <c r="O51" i="6"/>
  <c r="O67" i="6"/>
  <c r="O83" i="6"/>
  <c r="O99" i="6"/>
  <c r="O115" i="6"/>
  <c r="O131" i="6"/>
  <c r="O147" i="6"/>
  <c r="O163" i="6"/>
  <c r="O179" i="6"/>
  <c r="O32" i="6"/>
  <c r="O96" i="6"/>
  <c r="O56" i="6"/>
  <c r="O108" i="6"/>
  <c r="O172" i="6"/>
  <c r="O160" i="6"/>
  <c r="O132" i="6"/>
  <c r="O120" i="6"/>
  <c r="O184" i="6"/>
  <c r="O13" i="6"/>
  <c r="O29" i="6"/>
  <c r="O45" i="6"/>
  <c r="O61" i="6"/>
  <c r="O77" i="6"/>
  <c r="O93" i="6"/>
  <c r="O109" i="6"/>
  <c r="O125" i="6"/>
  <c r="O141" i="6"/>
  <c r="O157" i="6"/>
  <c r="O173" i="6"/>
  <c r="O36" i="6"/>
  <c r="O100" i="6"/>
  <c r="O6" i="6"/>
  <c r="O22" i="6"/>
  <c r="O38" i="6"/>
  <c r="O54" i="6"/>
  <c r="O70" i="6"/>
  <c r="O86" i="6"/>
  <c r="O102" i="6"/>
  <c r="O118" i="6"/>
  <c r="O134" i="6"/>
  <c r="O150" i="6"/>
  <c r="O166" i="6"/>
  <c r="O182" i="6"/>
  <c r="O28" i="6"/>
  <c r="O92" i="6"/>
  <c r="O7" i="6"/>
  <c r="O23" i="6"/>
  <c r="O39" i="6"/>
  <c r="O55" i="6"/>
  <c r="O71" i="6"/>
  <c r="O87" i="6"/>
  <c r="O103" i="6"/>
  <c r="O119" i="6"/>
  <c r="O135" i="6"/>
  <c r="O151" i="6"/>
  <c r="O167" i="6"/>
  <c r="O183" i="6"/>
  <c r="O44" i="6"/>
  <c r="O72" i="6"/>
  <c r="O124" i="6"/>
  <c r="O112" i="6"/>
  <c r="O176" i="6"/>
  <c r="O148" i="6"/>
  <c r="O136" i="6"/>
  <c r="O17" i="6"/>
  <c r="O33" i="6"/>
  <c r="O49" i="6"/>
  <c r="O65" i="6"/>
  <c r="O81" i="6"/>
  <c r="O97" i="6"/>
  <c r="O113" i="6"/>
  <c r="O129" i="6"/>
  <c r="O145" i="6"/>
  <c r="O161" i="6"/>
  <c r="O177" i="6"/>
  <c r="O5" i="6"/>
  <c r="O52" i="6"/>
  <c r="O10" i="6"/>
  <c r="O26" i="6"/>
  <c r="O42" i="6"/>
  <c r="O58" i="6"/>
  <c r="O74" i="6"/>
  <c r="O90" i="6"/>
  <c r="O106" i="6"/>
  <c r="O122" i="6"/>
  <c r="O138" i="6"/>
  <c r="O154" i="6"/>
  <c r="O170" i="6"/>
  <c r="O186" i="6"/>
  <c r="O48" i="6"/>
  <c r="O11" i="6"/>
  <c r="O27" i="6"/>
  <c r="O43" i="6"/>
  <c r="O59" i="6"/>
  <c r="O75" i="6"/>
  <c r="O91" i="6"/>
  <c r="O107" i="6"/>
  <c r="O123" i="6"/>
  <c r="O139" i="6"/>
  <c r="O155" i="6"/>
  <c r="O171" i="6"/>
  <c r="O64" i="6"/>
  <c r="O20" i="6"/>
  <c r="O88" i="6"/>
  <c r="O140" i="6"/>
  <c r="O128" i="6"/>
  <c r="O164" i="6"/>
  <c r="O152" i="6"/>
  <c r="Q185" i="5"/>
  <c r="Q186" i="5"/>
  <c r="Q172" i="5"/>
  <c r="Q173" i="5"/>
  <c r="Q159" i="5"/>
  <c r="Q182" i="5"/>
  <c r="Q169" i="5"/>
  <c r="Q156" i="5"/>
  <c r="Q150" i="5"/>
  <c r="Q166" i="5"/>
  <c r="Q152" i="5"/>
  <c r="Q139" i="5"/>
  <c r="Q133" i="5"/>
  <c r="Q145" i="5"/>
  <c r="Q119" i="5"/>
  <c r="Q103" i="5"/>
  <c r="Q128" i="5"/>
  <c r="Q153" i="5"/>
  <c r="Q121" i="5"/>
  <c r="Q88" i="5"/>
  <c r="Q106" i="5"/>
  <c r="Q96" i="5"/>
  <c r="Q134" i="5"/>
  <c r="Q108" i="5"/>
  <c r="Q90" i="5"/>
  <c r="Q118" i="5"/>
  <c r="Q67" i="5"/>
  <c r="Q51" i="5"/>
  <c r="Q35" i="5"/>
  <c r="Q94" i="5"/>
  <c r="Q85" i="5"/>
  <c r="Q64" i="5"/>
  <c r="Q38" i="5"/>
  <c r="Q24" i="5"/>
  <c r="Q8" i="5"/>
  <c r="Q40" i="5"/>
  <c r="Q17" i="5"/>
  <c r="Q69" i="5"/>
  <c r="Q26" i="5"/>
  <c r="Q10" i="5"/>
  <c r="Q98" i="5"/>
  <c r="Q15" i="5"/>
  <c r="Q7" i="5"/>
  <c r="Q176" i="5"/>
  <c r="Q179" i="5"/>
  <c r="Q167" i="5"/>
  <c r="Q163" i="5"/>
  <c r="Q160" i="5"/>
  <c r="Q177" i="5"/>
  <c r="Q154" i="5"/>
  <c r="Q147" i="5"/>
  <c r="Q143" i="5"/>
  <c r="Q161" i="5"/>
  <c r="Q148" i="5"/>
  <c r="Q137" i="5"/>
  <c r="Q165" i="5"/>
  <c r="Q142" i="5"/>
  <c r="Q123" i="5"/>
  <c r="Q107" i="5"/>
  <c r="Q138" i="5"/>
  <c r="Q125" i="5"/>
  <c r="Q105" i="5"/>
  <c r="Q92" i="5"/>
  <c r="Q76" i="5"/>
  <c r="Q122" i="5"/>
  <c r="Q102" i="5"/>
  <c r="Q82" i="5"/>
  <c r="Q66" i="5"/>
  <c r="Q91" i="5"/>
  <c r="Q83" i="5"/>
  <c r="Q71" i="5"/>
  <c r="Q55" i="5"/>
  <c r="Q39" i="5"/>
  <c r="Q126" i="5"/>
  <c r="Q79" i="5"/>
  <c r="Q68" i="5"/>
  <c r="Q52" i="5"/>
  <c r="Q49" i="5"/>
  <c r="Q28" i="5"/>
  <c r="Q12" i="5"/>
  <c r="Q75" i="5"/>
  <c r="Q50" i="5"/>
  <c r="Q34" i="5"/>
  <c r="Q21" i="5"/>
  <c r="Q5" i="5"/>
  <c r="Q53" i="5"/>
  <c r="Q46" i="5"/>
  <c r="Q36" i="5"/>
  <c r="Q14" i="5"/>
  <c r="Q95" i="5"/>
  <c r="Q37" i="5"/>
  <c r="Q19" i="5"/>
  <c r="Q11" i="5"/>
  <c r="Q180" i="5"/>
  <c r="Q164" i="5"/>
  <c r="Q178" i="5"/>
  <c r="Q174" i="5"/>
  <c r="Q183" i="5"/>
  <c r="Q157" i="5"/>
  <c r="Q151" i="5"/>
  <c r="Q170" i="5"/>
  <c r="Q171" i="5"/>
  <c r="Q141" i="5"/>
  <c r="Q175" i="5"/>
  <c r="Q127" i="5"/>
  <c r="Q111" i="5"/>
  <c r="Q149" i="5"/>
  <c r="Q132" i="5"/>
  <c r="Q129" i="5"/>
  <c r="Q131" i="5"/>
  <c r="Q80" i="5"/>
  <c r="Q101" i="5"/>
  <c r="Q89" i="5"/>
  <c r="Q116" i="5"/>
  <c r="Q113" i="5"/>
  <c r="Q70" i="5"/>
  <c r="Q59" i="5"/>
  <c r="Q43" i="5"/>
  <c r="Q104" i="5"/>
  <c r="Q72" i="5"/>
  <c r="Q56" i="5"/>
  <c r="Q57" i="5"/>
  <c r="Q33" i="5"/>
  <c r="Q16" i="5"/>
  <c r="Q65" i="5"/>
  <c r="Q58" i="5"/>
  <c r="Q45" i="5"/>
  <c r="Q25" i="5"/>
  <c r="Q9" i="5"/>
  <c r="Q61" i="5"/>
  <c r="Q30" i="5"/>
  <c r="Q18" i="5"/>
  <c r="Q54" i="5"/>
  <c r="Q48" i="5"/>
  <c r="Q23" i="5"/>
  <c r="Q181" i="5"/>
  <c r="Q184" i="5"/>
  <c r="Q168" i="5"/>
  <c r="Q162" i="5"/>
  <c r="Q146" i="5"/>
  <c r="Q155" i="5"/>
  <c r="Q158" i="5"/>
  <c r="Q144" i="5"/>
  <c r="Q135" i="5"/>
  <c r="Q136" i="5"/>
  <c r="Q115" i="5"/>
  <c r="Q99" i="5"/>
  <c r="Q140" i="5"/>
  <c r="Q130" i="5"/>
  <c r="Q117" i="5"/>
  <c r="Q120" i="5"/>
  <c r="Q110" i="5"/>
  <c r="Q100" i="5"/>
  <c r="Q84" i="5"/>
  <c r="Q112" i="5"/>
  <c r="Q93" i="5"/>
  <c r="Q124" i="5"/>
  <c r="Q109" i="5"/>
  <c r="Q87" i="5"/>
  <c r="Q77" i="5"/>
  <c r="Q78" i="5"/>
  <c r="Q63" i="5"/>
  <c r="Q47" i="5"/>
  <c r="Q31" i="5"/>
  <c r="Q114" i="5"/>
  <c r="Q97" i="5"/>
  <c r="Q74" i="5"/>
  <c r="Q60" i="5"/>
  <c r="Q81" i="5"/>
  <c r="Q44" i="5"/>
  <c r="Q20" i="5"/>
  <c r="Q29" i="5"/>
  <c r="Q13" i="5"/>
  <c r="Q86" i="5"/>
  <c r="Q41" i="5"/>
  <c r="Q22" i="5"/>
  <c r="Q6" i="5"/>
  <c r="Q73" i="5"/>
  <c r="Q62" i="5"/>
  <c r="Q42" i="5"/>
  <c r="Q32" i="5"/>
  <c r="Q27" i="5"/>
  <c r="P10" i="6"/>
  <c r="P26" i="6"/>
  <c r="P42" i="6"/>
  <c r="P58" i="6"/>
  <c r="P74" i="6"/>
  <c r="P90" i="6"/>
  <c r="P106" i="6"/>
  <c r="P122" i="6"/>
  <c r="P138" i="6"/>
  <c r="P154" i="6"/>
  <c r="P170" i="6"/>
  <c r="P186" i="6"/>
  <c r="P57" i="6"/>
  <c r="P141" i="6"/>
  <c r="P19" i="6"/>
  <c r="P35" i="6"/>
  <c r="P51" i="6"/>
  <c r="P67" i="6"/>
  <c r="P83" i="6"/>
  <c r="P99" i="6"/>
  <c r="P115" i="6"/>
  <c r="P131" i="6"/>
  <c r="P147" i="6"/>
  <c r="P163" i="6"/>
  <c r="P179" i="6"/>
  <c r="P53" i="6"/>
  <c r="P89" i="6"/>
  <c r="P137" i="6"/>
  <c r="P185" i="6"/>
  <c r="P20" i="6"/>
  <c r="P36" i="6"/>
  <c r="P52" i="6"/>
  <c r="P68" i="6"/>
  <c r="P84" i="6"/>
  <c r="P100" i="6"/>
  <c r="P116" i="6"/>
  <c r="P132" i="6"/>
  <c r="P148" i="6"/>
  <c r="P164" i="6"/>
  <c r="P180" i="6"/>
  <c r="P13" i="6"/>
  <c r="P61" i="6"/>
  <c r="P101" i="6"/>
  <c r="P145" i="6"/>
  <c r="P14" i="6"/>
  <c r="P30" i="6"/>
  <c r="P46" i="6"/>
  <c r="P62" i="6"/>
  <c r="P78" i="6"/>
  <c r="P94" i="6"/>
  <c r="P110" i="6"/>
  <c r="P126" i="6"/>
  <c r="P142" i="6"/>
  <c r="P158" i="6"/>
  <c r="P174" i="6"/>
  <c r="P17" i="6"/>
  <c r="P97" i="6"/>
  <c r="P153" i="6"/>
  <c r="P7" i="6"/>
  <c r="P23" i="6"/>
  <c r="P39" i="6"/>
  <c r="P55" i="6"/>
  <c r="P71" i="6"/>
  <c r="P87" i="6"/>
  <c r="P103" i="6"/>
  <c r="P119" i="6"/>
  <c r="P135" i="6"/>
  <c r="P151" i="6"/>
  <c r="P167" i="6"/>
  <c r="P183" i="6"/>
  <c r="P21" i="6"/>
  <c r="P65" i="6"/>
  <c r="P105" i="6"/>
  <c r="P149" i="6"/>
  <c r="P8" i="6"/>
  <c r="P24" i="6"/>
  <c r="P40" i="6"/>
  <c r="P56" i="6"/>
  <c r="P72" i="6"/>
  <c r="P88" i="6"/>
  <c r="P104" i="6"/>
  <c r="P120" i="6"/>
  <c r="P136" i="6"/>
  <c r="P152" i="6"/>
  <c r="P168" i="6"/>
  <c r="P184" i="6"/>
  <c r="P25" i="6"/>
  <c r="P69" i="6"/>
  <c r="P109" i="6"/>
  <c r="P157" i="6"/>
  <c r="P18" i="6"/>
  <c r="P34" i="6"/>
  <c r="P50" i="6"/>
  <c r="P66" i="6"/>
  <c r="P82" i="6"/>
  <c r="P98" i="6"/>
  <c r="P114" i="6"/>
  <c r="P130" i="6"/>
  <c r="P146" i="6"/>
  <c r="P162" i="6"/>
  <c r="P178" i="6"/>
  <c r="P33" i="6"/>
  <c r="P113" i="6"/>
  <c r="P165" i="6"/>
  <c r="P11" i="6"/>
  <c r="P27" i="6"/>
  <c r="P43" i="6"/>
  <c r="P59" i="6"/>
  <c r="P75" i="6"/>
  <c r="P91" i="6"/>
  <c r="P107" i="6"/>
  <c r="P123" i="6"/>
  <c r="P139" i="6"/>
  <c r="P155" i="6"/>
  <c r="P171" i="6"/>
  <c r="P29" i="6"/>
  <c r="P73" i="6"/>
  <c r="P117" i="6"/>
  <c r="P161" i="6"/>
  <c r="P12" i="6"/>
  <c r="P28" i="6"/>
  <c r="P44" i="6"/>
  <c r="P60" i="6"/>
  <c r="P76" i="6"/>
  <c r="P92" i="6"/>
  <c r="P108" i="6"/>
  <c r="P124" i="6"/>
  <c r="P140" i="6"/>
  <c r="P156" i="6"/>
  <c r="P172" i="6"/>
  <c r="P37" i="6"/>
  <c r="P77" i="6"/>
  <c r="P121" i="6"/>
  <c r="P173" i="6"/>
  <c r="P93" i="6"/>
  <c r="P5" i="6"/>
  <c r="P6" i="6"/>
  <c r="P22" i="6"/>
  <c r="P38" i="6"/>
  <c r="P54" i="6"/>
  <c r="P70" i="6"/>
  <c r="P86" i="6"/>
  <c r="P102" i="6"/>
  <c r="P118" i="6"/>
  <c r="P134" i="6"/>
  <c r="P150" i="6"/>
  <c r="P166" i="6"/>
  <c r="P182" i="6"/>
  <c r="P45" i="6"/>
  <c r="P129" i="6"/>
  <c r="P177" i="6"/>
  <c r="P15" i="6"/>
  <c r="P31" i="6"/>
  <c r="P47" i="6"/>
  <c r="P63" i="6"/>
  <c r="P79" i="6"/>
  <c r="P95" i="6"/>
  <c r="P111" i="6"/>
  <c r="P127" i="6"/>
  <c r="P143" i="6"/>
  <c r="P159" i="6"/>
  <c r="P175" i="6"/>
  <c r="P41" i="6"/>
  <c r="P81" i="6"/>
  <c r="P125" i="6"/>
  <c r="P169" i="6"/>
  <c r="P16" i="6"/>
  <c r="P32" i="6"/>
  <c r="P48" i="6"/>
  <c r="P64" i="6"/>
  <c r="P80" i="6"/>
  <c r="P96" i="6"/>
  <c r="P112" i="6"/>
  <c r="P128" i="6"/>
  <c r="P144" i="6"/>
  <c r="P160" i="6"/>
  <c r="P176" i="6"/>
  <c r="P9" i="6"/>
  <c r="P49" i="6"/>
  <c r="P85" i="6"/>
  <c r="P133" i="6"/>
  <c r="P181" i="6"/>
  <c r="W178" i="5"/>
  <c r="W177" i="5"/>
  <c r="W162" i="5"/>
  <c r="W181" i="5"/>
  <c r="W149" i="5"/>
  <c r="W146" i="5"/>
  <c r="W139" i="5"/>
  <c r="W125" i="5"/>
  <c r="W109" i="5"/>
  <c r="W155" i="5"/>
  <c r="W136" i="5"/>
  <c r="W127" i="5"/>
  <c r="W128" i="5"/>
  <c r="W94" i="5"/>
  <c r="W78" i="5"/>
  <c r="W120" i="5"/>
  <c r="W107" i="5"/>
  <c r="W68" i="5"/>
  <c r="W89" i="5"/>
  <c r="W73" i="5"/>
  <c r="W57" i="5"/>
  <c r="W41" i="5"/>
  <c r="W70" i="5"/>
  <c r="W54" i="5"/>
  <c r="W39" i="5"/>
  <c r="W14" i="5"/>
  <c r="W76" i="5"/>
  <c r="W71" i="5"/>
  <c r="W23" i="5"/>
  <c r="W7" i="5"/>
  <c r="W51" i="5"/>
  <c r="W36" i="5"/>
  <c r="W16" i="5"/>
  <c r="W21" i="5"/>
  <c r="W179" i="5"/>
  <c r="W182" i="5"/>
  <c r="W166" i="5"/>
  <c r="W185" i="5"/>
  <c r="W168" i="5"/>
  <c r="W164" i="5"/>
  <c r="W144" i="5"/>
  <c r="W153" i="5"/>
  <c r="W133" i="5"/>
  <c r="W171" i="5"/>
  <c r="W172" i="5"/>
  <c r="W154" i="5"/>
  <c r="W159" i="5"/>
  <c r="W113" i="5"/>
  <c r="W97" i="5"/>
  <c r="W143" i="5"/>
  <c r="W106" i="5"/>
  <c r="W82" i="5"/>
  <c r="W91" i="5"/>
  <c r="W140" i="5"/>
  <c r="W103" i="5"/>
  <c r="W83" i="5"/>
  <c r="W72" i="5"/>
  <c r="W124" i="5"/>
  <c r="W104" i="5"/>
  <c r="W84" i="5"/>
  <c r="W61" i="5"/>
  <c r="W45" i="5"/>
  <c r="W29" i="5"/>
  <c r="W80" i="5"/>
  <c r="W58" i="5"/>
  <c r="W55" i="5"/>
  <c r="W18" i="5"/>
  <c r="W56" i="5"/>
  <c r="W35" i="5"/>
  <c r="W27" i="5"/>
  <c r="W11" i="5"/>
  <c r="W99" i="5"/>
  <c r="W59" i="5"/>
  <c r="W47" i="5"/>
  <c r="W20" i="5"/>
  <c r="W81" i="5"/>
  <c r="W52" i="5"/>
  <c r="W48" i="5"/>
  <c r="W38" i="5"/>
  <c r="W25" i="5"/>
  <c r="V10" i="6"/>
  <c r="V26" i="6"/>
  <c r="V42" i="6"/>
  <c r="V58" i="6"/>
  <c r="V74" i="6"/>
  <c r="V90" i="6"/>
  <c r="V106" i="6"/>
  <c r="V122" i="6"/>
  <c r="V138" i="6"/>
  <c r="V154" i="6"/>
  <c r="V170" i="6"/>
  <c r="V186" i="6"/>
  <c r="V7" i="6"/>
  <c r="V23" i="6"/>
  <c r="W183" i="5"/>
  <c r="W186" i="5"/>
  <c r="W170" i="5"/>
  <c r="W184" i="5"/>
  <c r="W157" i="5"/>
  <c r="W175" i="5"/>
  <c r="W160" i="5"/>
  <c r="W148" i="5"/>
  <c r="W163" i="5"/>
  <c r="W137" i="5"/>
  <c r="W156" i="5"/>
  <c r="W131" i="5"/>
  <c r="W151" i="5"/>
  <c r="W134" i="5"/>
  <c r="W117" i="5"/>
  <c r="W101" i="5"/>
  <c r="W138" i="5"/>
  <c r="W130" i="5"/>
  <c r="W119" i="5"/>
  <c r="W118" i="5"/>
  <c r="W100" i="5"/>
  <c r="W86" i="5"/>
  <c r="W112" i="5"/>
  <c r="W102" i="5"/>
  <c r="W95" i="5"/>
  <c r="W122" i="5"/>
  <c r="W114" i="5"/>
  <c r="W116" i="5"/>
  <c r="W110" i="5"/>
  <c r="W77" i="5"/>
  <c r="W65" i="5"/>
  <c r="W49" i="5"/>
  <c r="W33" i="5"/>
  <c r="W115" i="5"/>
  <c r="W62" i="5"/>
  <c r="W67" i="5"/>
  <c r="W63" i="5"/>
  <c r="W44" i="5"/>
  <c r="W34" i="5"/>
  <c r="W22" i="5"/>
  <c r="W6" i="5"/>
  <c r="W46" i="5"/>
  <c r="W15" i="5"/>
  <c r="W87" i="5"/>
  <c r="W31" i="5"/>
  <c r="W24" i="5"/>
  <c r="W8" i="5"/>
  <c r="W60" i="5"/>
  <c r="W32" i="5"/>
  <c r="W13" i="5"/>
  <c r="V14" i="6"/>
  <c r="V30" i="6"/>
  <c r="V46" i="6"/>
  <c r="V62" i="6"/>
  <c r="V78" i="6"/>
  <c r="V94" i="6"/>
  <c r="V110" i="6"/>
  <c r="V126" i="6"/>
  <c r="V142" i="6"/>
  <c r="V158" i="6"/>
  <c r="V174" i="6"/>
  <c r="W174" i="5"/>
  <c r="W173" i="5"/>
  <c r="W161" i="5"/>
  <c r="W180" i="5"/>
  <c r="W169" i="5"/>
  <c r="W158" i="5"/>
  <c r="W176" i="5"/>
  <c r="W152" i="5"/>
  <c r="W165" i="5"/>
  <c r="W145" i="5"/>
  <c r="W167" i="5"/>
  <c r="W150" i="5"/>
  <c r="W141" i="5"/>
  <c r="W135" i="5"/>
  <c r="W147" i="5"/>
  <c r="W142" i="5"/>
  <c r="W121" i="5"/>
  <c r="W105" i="5"/>
  <c r="W129" i="5"/>
  <c r="W123" i="5"/>
  <c r="W126" i="5"/>
  <c r="W111" i="5"/>
  <c r="W90" i="5"/>
  <c r="W74" i="5"/>
  <c r="W132" i="5"/>
  <c r="W96" i="5"/>
  <c r="W108" i="5"/>
  <c r="W98" i="5"/>
  <c r="W88" i="5"/>
  <c r="W64" i="5"/>
  <c r="W79" i="5"/>
  <c r="W69" i="5"/>
  <c r="W53" i="5"/>
  <c r="W37" i="5"/>
  <c r="W92" i="5"/>
  <c r="W85" i="5"/>
  <c r="W75" i="5"/>
  <c r="W66" i="5"/>
  <c r="W50" i="5"/>
  <c r="W26" i="5"/>
  <c r="W10" i="5"/>
  <c r="W40" i="5"/>
  <c r="W30" i="5"/>
  <c r="W19" i="5"/>
  <c r="W93" i="5"/>
  <c r="W42" i="5"/>
  <c r="W28" i="5"/>
  <c r="W12" i="5"/>
  <c r="W43" i="5"/>
  <c r="W17" i="5"/>
  <c r="V18" i="6"/>
  <c r="V34" i="6"/>
  <c r="V50" i="6"/>
  <c r="V66" i="6"/>
  <c r="V82" i="6"/>
  <c r="V98" i="6"/>
  <c r="V114" i="6"/>
  <c r="V130" i="6"/>
  <c r="V146" i="6"/>
  <c r="V162" i="6"/>
  <c r="V178" i="6"/>
  <c r="V15" i="6"/>
  <c r="V31" i="6"/>
  <c r="V47" i="6"/>
  <c r="V63" i="6"/>
  <c r="V79" i="6"/>
  <c r="V95" i="6"/>
  <c r="V111" i="6"/>
  <c r="V127" i="6"/>
  <c r="V143" i="6"/>
  <c r="V159" i="6"/>
  <c r="V175" i="6"/>
  <c r="W5" i="5"/>
  <c r="V12" i="6"/>
  <c r="V28" i="6"/>
  <c r="V44" i="6"/>
  <c r="V60" i="6"/>
  <c r="V76" i="6"/>
  <c r="V92" i="6"/>
  <c r="V108" i="6"/>
  <c r="V124" i="6"/>
  <c r="V140" i="6"/>
  <c r="W9" i="5"/>
  <c r="V13" i="6"/>
  <c r="V29" i="6"/>
  <c r="V45" i="6"/>
  <c r="V61" i="6"/>
  <c r="V77" i="6"/>
  <c r="V93" i="6"/>
  <c r="V109" i="6"/>
  <c r="V125" i="6"/>
  <c r="V141" i="6"/>
  <c r="V168" i="6"/>
  <c r="V6" i="6"/>
  <c r="V70" i="6"/>
  <c r="V134" i="6"/>
  <c r="V35" i="6"/>
  <c r="V55" i="6"/>
  <c r="V75" i="6"/>
  <c r="V99" i="6"/>
  <c r="V119" i="6"/>
  <c r="V139" i="6"/>
  <c r="V163" i="6"/>
  <c r="V183" i="6"/>
  <c r="V24" i="6"/>
  <c r="V48" i="6"/>
  <c r="V68" i="6"/>
  <c r="V88" i="6"/>
  <c r="V112" i="6"/>
  <c r="V132" i="6"/>
  <c r="V17" i="6"/>
  <c r="V37" i="6"/>
  <c r="V57" i="6"/>
  <c r="V81" i="6"/>
  <c r="V101" i="6"/>
  <c r="V121" i="6"/>
  <c r="V144" i="6"/>
  <c r="V184" i="6"/>
  <c r="V153" i="6"/>
  <c r="V185" i="6"/>
  <c r="V149" i="6"/>
  <c r="V156" i="6"/>
  <c r="V22" i="6"/>
  <c r="V86" i="6"/>
  <c r="V150" i="6"/>
  <c r="V11" i="6"/>
  <c r="V39" i="6"/>
  <c r="V59" i="6"/>
  <c r="V83" i="6"/>
  <c r="V103" i="6"/>
  <c r="V123" i="6"/>
  <c r="V147" i="6"/>
  <c r="V167" i="6"/>
  <c r="V8" i="6"/>
  <c r="V32" i="6"/>
  <c r="V52" i="6"/>
  <c r="V72" i="6"/>
  <c r="V96" i="6"/>
  <c r="V116" i="6"/>
  <c r="V136" i="6"/>
  <c r="V21" i="6"/>
  <c r="V41" i="6"/>
  <c r="V65" i="6"/>
  <c r="V85" i="6"/>
  <c r="V105" i="6"/>
  <c r="V129" i="6"/>
  <c r="V152" i="6"/>
  <c r="V157" i="6"/>
  <c r="V161" i="6"/>
  <c r="V165" i="6"/>
  <c r="V164" i="6"/>
  <c r="V38" i="6"/>
  <c r="V102" i="6"/>
  <c r="V166" i="6"/>
  <c r="V19" i="6"/>
  <c r="V43" i="6"/>
  <c r="V67" i="6"/>
  <c r="V87" i="6"/>
  <c r="V107" i="6"/>
  <c r="V131" i="6"/>
  <c r="V151" i="6"/>
  <c r="V171" i="6"/>
  <c r="V16" i="6"/>
  <c r="V36" i="6"/>
  <c r="V56" i="6"/>
  <c r="V80" i="6"/>
  <c r="V100" i="6"/>
  <c r="V120" i="6"/>
  <c r="V25" i="6"/>
  <c r="V49" i="6"/>
  <c r="V69" i="6"/>
  <c r="V89" i="6"/>
  <c r="V113" i="6"/>
  <c r="V133" i="6"/>
  <c r="V160" i="6"/>
  <c r="V169" i="6"/>
  <c r="V173" i="6"/>
  <c r="V172" i="6"/>
  <c r="V54" i="6"/>
  <c r="V118" i="6"/>
  <c r="V182" i="6"/>
  <c r="V27" i="6"/>
  <c r="V51" i="6"/>
  <c r="V71" i="6"/>
  <c r="V91" i="6"/>
  <c r="V115" i="6"/>
  <c r="V135" i="6"/>
  <c r="V155" i="6"/>
  <c r="V179" i="6"/>
  <c r="V20" i="6"/>
  <c r="V40" i="6"/>
  <c r="V64" i="6"/>
  <c r="V84" i="6"/>
  <c r="V104" i="6"/>
  <c r="V128" i="6"/>
  <c r="V9" i="6"/>
  <c r="V33" i="6"/>
  <c r="V53" i="6"/>
  <c r="V73" i="6"/>
  <c r="V97" i="6"/>
  <c r="V117" i="6"/>
  <c r="V137" i="6"/>
  <c r="V176" i="6"/>
  <c r="V5" i="6"/>
  <c r="V145" i="6"/>
  <c r="V177" i="6"/>
  <c r="V181" i="6"/>
  <c r="V148" i="6"/>
  <c r="V180" i="6"/>
  <c r="U176" i="5"/>
  <c r="U163" i="5"/>
  <c r="U173" i="5"/>
  <c r="U160" i="5"/>
  <c r="U154" i="5"/>
  <c r="U147" i="5"/>
  <c r="U144" i="5"/>
  <c r="U137" i="5"/>
  <c r="U149" i="5"/>
  <c r="U131" i="5"/>
  <c r="U123" i="5"/>
  <c r="U107" i="5"/>
  <c r="U134" i="5"/>
  <c r="U125" i="5"/>
  <c r="U98" i="5"/>
  <c r="U92" i="5"/>
  <c r="U76" i="5"/>
  <c r="U118" i="5"/>
  <c r="U110" i="5"/>
  <c r="U100" i="5"/>
  <c r="U112" i="5"/>
  <c r="U113" i="5"/>
  <c r="U94" i="5"/>
  <c r="U75" i="5"/>
  <c r="U66" i="5"/>
  <c r="U71" i="5"/>
  <c r="U55" i="5"/>
  <c r="U39" i="5"/>
  <c r="U96" i="5"/>
  <c r="U68" i="5"/>
  <c r="U52" i="5"/>
  <c r="U85" i="5"/>
  <c r="U65" i="5"/>
  <c r="U42" i="5"/>
  <c r="U32" i="5"/>
  <c r="U28" i="5"/>
  <c r="U12" i="5"/>
  <c r="U44" i="5"/>
  <c r="U21" i="5"/>
  <c r="U5" i="5"/>
  <c r="U91" i="5"/>
  <c r="U73" i="5"/>
  <c r="U49" i="5"/>
  <c r="U29" i="5"/>
  <c r="U14" i="5"/>
  <c r="U30" i="5"/>
  <c r="U19" i="5"/>
  <c r="U11" i="5"/>
  <c r="U177" i="5"/>
  <c r="U180" i="5"/>
  <c r="U164" i="5"/>
  <c r="U183" i="5"/>
  <c r="U171" i="5"/>
  <c r="U167" i="5"/>
  <c r="U179" i="5"/>
  <c r="U151" i="5"/>
  <c r="U170" i="5"/>
  <c r="U152" i="5"/>
  <c r="U141" i="5"/>
  <c r="U145" i="5"/>
  <c r="U127" i="5"/>
  <c r="U111" i="5"/>
  <c r="U142" i="5"/>
  <c r="U157" i="5"/>
  <c r="U109" i="5"/>
  <c r="U80" i="5"/>
  <c r="U126" i="5"/>
  <c r="U89" i="5"/>
  <c r="U106" i="5"/>
  <c r="U86" i="5"/>
  <c r="U70" i="5"/>
  <c r="U95" i="5"/>
  <c r="U87" i="5"/>
  <c r="U77" i="5"/>
  <c r="U59" i="5"/>
  <c r="U43" i="5"/>
  <c r="U83" i="5"/>
  <c r="U72" i="5"/>
  <c r="U56" i="5"/>
  <c r="U102" i="5"/>
  <c r="U53" i="5"/>
  <c r="U16" i="5"/>
  <c r="U54" i="5"/>
  <c r="U38" i="5"/>
  <c r="U25" i="5"/>
  <c r="U9" i="5"/>
  <c r="U57" i="5"/>
  <c r="U40" i="5"/>
  <c r="U18" i="5"/>
  <c r="U50" i="5"/>
  <c r="U41" i="5"/>
  <c r="U23" i="5"/>
  <c r="U181" i="5"/>
  <c r="U184" i="5"/>
  <c r="U168" i="5"/>
  <c r="U182" i="5"/>
  <c r="U158" i="5"/>
  <c r="U146" i="5"/>
  <c r="U161" i="5"/>
  <c r="U155" i="5"/>
  <c r="U135" i="5"/>
  <c r="U165" i="5"/>
  <c r="U129" i="5"/>
  <c r="U132" i="5"/>
  <c r="U115" i="5"/>
  <c r="U99" i="5"/>
  <c r="U153" i="5"/>
  <c r="U136" i="5"/>
  <c r="U117" i="5"/>
  <c r="U116" i="5"/>
  <c r="U84" i="5"/>
  <c r="U105" i="5"/>
  <c r="U93" i="5"/>
  <c r="U138" i="5"/>
  <c r="U130" i="5"/>
  <c r="U120" i="5"/>
  <c r="U122" i="5"/>
  <c r="U97" i="5"/>
  <c r="U63" i="5"/>
  <c r="U47" i="5"/>
  <c r="U31" i="5"/>
  <c r="U60" i="5"/>
  <c r="U61" i="5"/>
  <c r="U37" i="5"/>
  <c r="U20" i="5"/>
  <c r="U79" i="5"/>
  <c r="U69" i="5"/>
  <c r="U62" i="5"/>
  <c r="U13" i="5"/>
  <c r="U34" i="5"/>
  <c r="U22" i="5"/>
  <c r="U6" i="5"/>
  <c r="U74" i="5"/>
  <c r="U58" i="5"/>
  <c r="U27" i="5"/>
  <c r="U185" i="5"/>
  <c r="U186" i="5"/>
  <c r="U172" i="5"/>
  <c r="U166" i="5"/>
  <c r="U159" i="5"/>
  <c r="U178" i="5"/>
  <c r="U156" i="5"/>
  <c r="U150" i="5"/>
  <c r="U143" i="5"/>
  <c r="U162" i="5"/>
  <c r="U148" i="5"/>
  <c r="U139" i="5"/>
  <c r="U174" i="5"/>
  <c r="U175" i="5"/>
  <c r="U133" i="5"/>
  <c r="U169" i="5"/>
  <c r="U140" i="5"/>
  <c r="U119" i="5"/>
  <c r="U103" i="5"/>
  <c r="U128" i="5"/>
  <c r="U121" i="5"/>
  <c r="U124" i="5"/>
  <c r="U114" i="5"/>
  <c r="U104" i="5"/>
  <c r="U88" i="5"/>
  <c r="U101" i="5"/>
  <c r="U81" i="5"/>
  <c r="U82" i="5"/>
  <c r="U67" i="5"/>
  <c r="U51" i="5"/>
  <c r="U35" i="5"/>
  <c r="U108" i="5"/>
  <c r="U90" i="5"/>
  <c r="U78" i="5"/>
  <c r="U64" i="5"/>
  <c r="U48" i="5"/>
  <c r="U24" i="5"/>
  <c r="U8" i="5"/>
  <c r="U33" i="5"/>
  <c r="U17" i="5"/>
  <c r="U45" i="5"/>
  <c r="U26" i="5"/>
  <c r="U10" i="5"/>
  <c r="U46" i="5"/>
  <c r="U36" i="5"/>
  <c r="U15" i="5"/>
  <c r="T8" i="6"/>
  <c r="T24" i="6"/>
  <c r="T40" i="6"/>
  <c r="T56" i="6"/>
  <c r="T72" i="6"/>
  <c r="T88" i="6"/>
  <c r="T104" i="6"/>
  <c r="T120" i="6"/>
  <c r="T136" i="6"/>
  <c r="T152" i="6"/>
  <c r="T168" i="6"/>
  <c r="T184" i="6"/>
  <c r="T31" i="6"/>
  <c r="T79" i="6"/>
  <c r="T127" i="6"/>
  <c r="T167" i="6"/>
  <c r="T17" i="6"/>
  <c r="T33" i="6"/>
  <c r="T49" i="6"/>
  <c r="T65" i="6"/>
  <c r="T81" i="6"/>
  <c r="T97" i="6"/>
  <c r="T113" i="6"/>
  <c r="T129" i="6"/>
  <c r="T145" i="6"/>
  <c r="T161" i="6"/>
  <c r="T177" i="6"/>
  <c r="T39" i="6"/>
  <c r="T83" i="6"/>
  <c r="T135" i="6"/>
  <c r="T18" i="6"/>
  <c r="T34" i="6"/>
  <c r="T50" i="6"/>
  <c r="T66" i="6"/>
  <c r="T82" i="6"/>
  <c r="T98" i="6"/>
  <c r="T114" i="6"/>
  <c r="T130" i="6"/>
  <c r="T146" i="6"/>
  <c r="T162" i="6"/>
  <c r="T178" i="6"/>
  <c r="T47" i="6"/>
  <c r="T95" i="6"/>
  <c r="T143" i="6"/>
  <c r="T12" i="6"/>
  <c r="T28" i="6"/>
  <c r="T44" i="6"/>
  <c r="T60" i="6"/>
  <c r="T76" i="6"/>
  <c r="T92" i="6"/>
  <c r="T108" i="6"/>
  <c r="T124" i="6"/>
  <c r="T140" i="6"/>
  <c r="T156" i="6"/>
  <c r="T172" i="6"/>
  <c r="T43" i="6"/>
  <c r="T91" i="6"/>
  <c r="T139" i="6"/>
  <c r="T179" i="6"/>
  <c r="T21" i="6"/>
  <c r="T37" i="6"/>
  <c r="T53" i="6"/>
  <c r="T69" i="6"/>
  <c r="T85" i="6"/>
  <c r="T101" i="6"/>
  <c r="T117" i="6"/>
  <c r="T133" i="6"/>
  <c r="T149" i="6"/>
  <c r="T165" i="6"/>
  <c r="T181" i="6"/>
  <c r="T51" i="6"/>
  <c r="T99" i="6"/>
  <c r="T147" i="6"/>
  <c r="T6" i="6"/>
  <c r="T22" i="6"/>
  <c r="T38" i="6"/>
  <c r="T54" i="6"/>
  <c r="T70" i="6"/>
  <c r="T86" i="6"/>
  <c r="T102" i="6"/>
  <c r="T118" i="6"/>
  <c r="T134" i="6"/>
  <c r="T150" i="6"/>
  <c r="T166" i="6"/>
  <c r="T182" i="6"/>
  <c r="T15" i="6"/>
  <c r="T59" i="6"/>
  <c r="T107" i="6"/>
  <c r="T159" i="6"/>
  <c r="U7" i="5"/>
  <c r="T16" i="6"/>
  <c r="T32" i="6"/>
  <c r="T48" i="6"/>
  <c r="T64" i="6"/>
  <c r="T80" i="6"/>
  <c r="T96" i="6"/>
  <c r="T112" i="6"/>
  <c r="T128" i="6"/>
  <c r="T144" i="6"/>
  <c r="T160" i="6"/>
  <c r="T176" i="6"/>
  <c r="T5" i="6"/>
  <c r="T7" i="6"/>
  <c r="T55" i="6"/>
  <c r="T103" i="6"/>
  <c r="T151" i="6"/>
  <c r="T9" i="6"/>
  <c r="T25" i="6"/>
  <c r="T41" i="6"/>
  <c r="T57" i="6"/>
  <c r="T73" i="6"/>
  <c r="T89" i="6"/>
  <c r="T105" i="6"/>
  <c r="T121" i="6"/>
  <c r="T137" i="6"/>
  <c r="T153" i="6"/>
  <c r="T169" i="6"/>
  <c r="T185" i="6"/>
  <c r="T11" i="6"/>
  <c r="T63" i="6"/>
  <c r="T111" i="6"/>
  <c r="T163" i="6"/>
  <c r="T10" i="6"/>
  <c r="T26" i="6"/>
  <c r="T42" i="6"/>
  <c r="T58" i="6"/>
  <c r="T74" i="6"/>
  <c r="T90" i="6"/>
  <c r="T106" i="6"/>
  <c r="T122" i="6"/>
  <c r="T138" i="6"/>
  <c r="T154" i="6"/>
  <c r="T170" i="6"/>
  <c r="T186" i="6"/>
  <c r="T27" i="6"/>
  <c r="T75" i="6"/>
  <c r="T119" i="6"/>
  <c r="T171" i="6"/>
  <c r="T20" i="6"/>
  <c r="T36" i="6"/>
  <c r="T52" i="6"/>
  <c r="T68" i="6"/>
  <c r="T84" i="6"/>
  <c r="T100" i="6"/>
  <c r="T116" i="6"/>
  <c r="T132" i="6"/>
  <c r="T148" i="6"/>
  <c r="T164" i="6"/>
  <c r="T180" i="6"/>
  <c r="T19" i="6"/>
  <c r="T67" i="6"/>
  <c r="T115" i="6"/>
  <c r="T155" i="6"/>
  <c r="T13" i="6"/>
  <c r="T29" i="6"/>
  <c r="T45" i="6"/>
  <c r="T61" i="6"/>
  <c r="T77" i="6"/>
  <c r="T93" i="6"/>
  <c r="T109" i="6"/>
  <c r="T125" i="6"/>
  <c r="T141" i="6"/>
  <c r="T157" i="6"/>
  <c r="T173" i="6"/>
  <c r="T23" i="6"/>
  <c r="T71" i="6"/>
  <c r="T123" i="6"/>
  <c r="T175" i="6"/>
  <c r="T14" i="6"/>
  <c r="T30" i="6"/>
  <c r="T46" i="6"/>
  <c r="T62" i="6"/>
  <c r="T78" i="6"/>
  <c r="T94" i="6"/>
  <c r="T110" i="6"/>
  <c r="T126" i="6"/>
  <c r="T142" i="6"/>
  <c r="T158" i="6"/>
  <c r="T174" i="6"/>
  <c r="T35" i="6"/>
  <c r="T87" i="6"/>
  <c r="T131" i="6"/>
  <c r="T183" i="6"/>
  <c r="O183" i="5"/>
  <c r="O186" i="5"/>
  <c r="O170" i="5"/>
  <c r="O176" i="5"/>
  <c r="O157" i="5"/>
  <c r="O180" i="5"/>
  <c r="O172" i="5"/>
  <c r="O175" i="5"/>
  <c r="O148" i="5"/>
  <c r="O150" i="5"/>
  <c r="O137" i="5"/>
  <c r="O173" i="5"/>
  <c r="O131" i="5"/>
  <c r="O155" i="5"/>
  <c r="O142" i="5"/>
  <c r="O130" i="5"/>
  <c r="O117" i="5"/>
  <c r="O101" i="5"/>
  <c r="O147" i="5"/>
  <c r="O119" i="5"/>
  <c r="O126" i="5"/>
  <c r="O114" i="5"/>
  <c r="O86" i="5"/>
  <c r="O99" i="5"/>
  <c r="O95" i="5"/>
  <c r="O128" i="5"/>
  <c r="O111" i="5"/>
  <c r="O102" i="5"/>
  <c r="O96" i="5"/>
  <c r="O65" i="5"/>
  <c r="O49" i="5"/>
  <c r="O33" i="5"/>
  <c r="O107" i="5"/>
  <c r="O92" i="5"/>
  <c r="O88" i="5"/>
  <c r="O62" i="5"/>
  <c r="O31" i="5"/>
  <c r="O22" i="5"/>
  <c r="O6" i="5"/>
  <c r="O43" i="5"/>
  <c r="O15" i="5"/>
  <c r="O79" i="5"/>
  <c r="O24" i="5"/>
  <c r="O8" i="5"/>
  <c r="O46" i="5"/>
  <c r="O29" i="5"/>
  <c r="O174" i="5"/>
  <c r="O161" i="5"/>
  <c r="O158" i="5"/>
  <c r="O152" i="5"/>
  <c r="O145" i="5"/>
  <c r="O156" i="5"/>
  <c r="O141" i="5"/>
  <c r="O146" i="5"/>
  <c r="O135" i="5"/>
  <c r="O121" i="5"/>
  <c r="O105" i="5"/>
  <c r="O168" i="5"/>
  <c r="O136" i="5"/>
  <c r="O123" i="5"/>
  <c r="O108" i="5"/>
  <c r="O98" i="5"/>
  <c r="O90" i="5"/>
  <c r="O74" i="5"/>
  <c r="O120" i="5"/>
  <c r="O110" i="5"/>
  <c r="O132" i="5"/>
  <c r="O112" i="5"/>
  <c r="O85" i="5"/>
  <c r="O75" i="5"/>
  <c r="O64" i="5"/>
  <c r="O116" i="5"/>
  <c r="O89" i="5"/>
  <c r="O76" i="5"/>
  <c r="O69" i="5"/>
  <c r="O53" i="5"/>
  <c r="O37" i="5"/>
  <c r="O66" i="5"/>
  <c r="O50" i="5"/>
  <c r="O84" i="5"/>
  <c r="O42" i="5"/>
  <c r="O26" i="5"/>
  <c r="O10" i="5"/>
  <c r="O19" i="5"/>
  <c r="O51" i="5"/>
  <c r="O39" i="5"/>
  <c r="O28" i="5"/>
  <c r="O12" i="5"/>
  <c r="O71" i="5"/>
  <c r="O40" i="5"/>
  <c r="O30" i="5"/>
  <c r="O17" i="5"/>
  <c r="O178" i="5"/>
  <c r="O185" i="5"/>
  <c r="O171" i="5"/>
  <c r="O177" i="5"/>
  <c r="O167" i="5"/>
  <c r="O162" i="5"/>
  <c r="O149" i="5"/>
  <c r="O169" i="5"/>
  <c r="O154" i="5"/>
  <c r="O139" i="5"/>
  <c r="O125" i="5"/>
  <c r="O109" i="5"/>
  <c r="O151" i="5"/>
  <c r="O127" i="5"/>
  <c r="O94" i="5"/>
  <c r="O78" i="5"/>
  <c r="O104" i="5"/>
  <c r="O106" i="5"/>
  <c r="O68" i="5"/>
  <c r="O87" i="5"/>
  <c r="O73" i="5"/>
  <c r="O57" i="5"/>
  <c r="O41" i="5"/>
  <c r="O124" i="5"/>
  <c r="O83" i="5"/>
  <c r="O70" i="5"/>
  <c r="O54" i="5"/>
  <c r="O55" i="5"/>
  <c r="O36" i="5"/>
  <c r="O14" i="5"/>
  <c r="O56" i="5"/>
  <c r="O48" i="5"/>
  <c r="O38" i="5"/>
  <c r="O23" i="5"/>
  <c r="O7" i="5"/>
  <c r="O67" i="5"/>
  <c r="O59" i="5"/>
  <c r="O16" i="5"/>
  <c r="O93" i="5"/>
  <c r="O52" i="5"/>
  <c r="O21" i="5"/>
  <c r="O5" i="5"/>
  <c r="O179" i="5"/>
  <c r="O182" i="5"/>
  <c r="O166" i="5"/>
  <c r="O184" i="5"/>
  <c r="O165" i="5"/>
  <c r="O181" i="5"/>
  <c r="O160" i="5"/>
  <c r="O144" i="5"/>
  <c r="O163" i="5"/>
  <c r="O153" i="5"/>
  <c r="O133" i="5"/>
  <c r="O159" i="5"/>
  <c r="O164" i="5"/>
  <c r="O143" i="5"/>
  <c r="O134" i="5"/>
  <c r="O129" i="5"/>
  <c r="O113" i="5"/>
  <c r="O97" i="5"/>
  <c r="O138" i="5"/>
  <c r="O118" i="5"/>
  <c r="O103" i="5"/>
  <c r="O82" i="5"/>
  <c r="O115" i="5"/>
  <c r="O91" i="5"/>
  <c r="O122" i="5"/>
  <c r="O100" i="5"/>
  <c r="O140" i="5"/>
  <c r="O80" i="5"/>
  <c r="O72" i="5"/>
  <c r="O81" i="5"/>
  <c r="O61" i="5"/>
  <c r="O45" i="5"/>
  <c r="O77" i="5"/>
  <c r="O58" i="5"/>
  <c r="O63" i="5"/>
  <c r="O47" i="5"/>
  <c r="O18" i="5"/>
  <c r="O32" i="5"/>
  <c r="O27" i="5"/>
  <c r="O11" i="5"/>
  <c r="O44" i="5"/>
  <c r="O34" i="5"/>
  <c r="O20" i="5"/>
  <c r="O60" i="5"/>
  <c r="O35" i="5"/>
  <c r="O25" i="5"/>
  <c r="O9" i="5"/>
  <c r="O13" i="5"/>
  <c r="N16" i="6"/>
  <c r="N32" i="6"/>
  <c r="N48" i="6"/>
  <c r="N64" i="6"/>
  <c r="N80" i="6"/>
  <c r="N96" i="6"/>
  <c r="N112" i="6"/>
  <c r="N128" i="6"/>
  <c r="N144" i="6"/>
  <c r="N160" i="6"/>
  <c r="N176" i="6"/>
  <c r="N5" i="6"/>
  <c r="N9" i="6"/>
  <c r="N25" i="6"/>
  <c r="N41" i="6"/>
  <c r="N57" i="6"/>
  <c r="N73" i="6"/>
  <c r="N89" i="6"/>
  <c r="N105" i="6"/>
  <c r="N121" i="6"/>
  <c r="N137" i="6"/>
  <c r="N153" i="6"/>
  <c r="N169" i="6"/>
  <c r="N10" i="6"/>
  <c r="N26" i="6"/>
  <c r="N42" i="6"/>
  <c r="N58" i="6"/>
  <c r="N74" i="6"/>
  <c r="N90" i="6"/>
  <c r="N106" i="6"/>
  <c r="N122" i="6"/>
  <c r="N138" i="6"/>
  <c r="N154" i="6"/>
  <c r="N170" i="6"/>
  <c r="N186" i="6"/>
  <c r="N39" i="6"/>
  <c r="N103" i="6"/>
  <c r="N167" i="6"/>
  <c r="N27" i="6"/>
  <c r="N91" i="6"/>
  <c r="N155" i="6"/>
  <c r="N63" i="6"/>
  <c r="N127" i="6"/>
  <c r="N51" i="6"/>
  <c r="N115" i="6"/>
  <c r="N179" i="6"/>
  <c r="N20" i="6"/>
  <c r="N36" i="6"/>
  <c r="N52" i="6"/>
  <c r="N68" i="6"/>
  <c r="N84" i="6"/>
  <c r="N100" i="6"/>
  <c r="N116" i="6"/>
  <c r="N132" i="6"/>
  <c r="N148" i="6"/>
  <c r="N164" i="6"/>
  <c r="N180" i="6"/>
  <c r="N13" i="6"/>
  <c r="N29" i="6"/>
  <c r="N45" i="6"/>
  <c r="N61" i="6"/>
  <c r="N77" i="6"/>
  <c r="N93" i="6"/>
  <c r="N109" i="6"/>
  <c r="N125" i="6"/>
  <c r="N141" i="6"/>
  <c r="N157" i="6"/>
  <c r="N173" i="6"/>
  <c r="N14" i="6"/>
  <c r="N30" i="6"/>
  <c r="N46" i="6"/>
  <c r="N62" i="6"/>
  <c r="N78" i="6"/>
  <c r="N94" i="6"/>
  <c r="N110" i="6"/>
  <c r="N126" i="6"/>
  <c r="N142" i="6"/>
  <c r="N158" i="6"/>
  <c r="N174" i="6"/>
  <c r="N55" i="6"/>
  <c r="N119" i="6"/>
  <c r="N183" i="6"/>
  <c r="N43" i="6"/>
  <c r="N107" i="6"/>
  <c r="N171" i="6"/>
  <c r="N15" i="6"/>
  <c r="N79" i="6"/>
  <c r="N143" i="6"/>
  <c r="N67" i="6"/>
  <c r="N131" i="6"/>
  <c r="N8" i="6"/>
  <c r="N24" i="6"/>
  <c r="N40" i="6"/>
  <c r="N56" i="6"/>
  <c r="N72" i="6"/>
  <c r="N88" i="6"/>
  <c r="N104" i="6"/>
  <c r="N120" i="6"/>
  <c r="N136" i="6"/>
  <c r="N152" i="6"/>
  <c r="N168" i="6"/>
  <c r="N184" i="6"/>
  <c r="N17" i="6"/>
  <c r="N33" i="6"/>
  <c r="N49" i="6"/>
  <c r="N65" i="6"/>
  <c r="N81" i="6"/>
  <c r="N97" i="6"/>
  <c r="N113" i="6"/>
  <c r="N129" i="6"/>
  <c r="N145" i="6"/>
  <c r="N161" i="6"/>
  <c r="N181" i="6"/>
  <c r="N18" i="6"/>
  <c r="N34" i="6"/>
  <c r="N50" i="6"/>
  <c r="N66" i="6"/>
  <c r="N82" i="6"/>
  <c r="N98" i="6"/>
  <c r="N114" i="6"/>
  <c r="N130" i="6"/>
  <c r="N146" i="6"/>
  <c r="N162" i="6"/>
  <c r="N178" i="6"/>
  <c r="N7" i="6"/>
  <c r="N71" i="6"/>
  <c r="N135" i="6"/>
  <c r="N59" i="6"/>
  <c r="N123" i="6"/>
  <c r="N31" i="6"/>
  <c r="N95" i="6"/>
  <c r="N159" i="6"/>
  <c r="N19" i="6"/>
  <c r="N83" i="6"/>
  <c r="N147" i="6"/>
  <c r="N12" i="6"/>
  <c r="N28" i="6"/>
  <c r="N44" i="6"/>
  <c r="N60" i="6"/>
  <c r="N76" i="6"/>
  <c r="N92" i="6"/>
  <c r="N108" i="6"/>
  <c r="N124" i="6"/>
  <c r="N140" i="6"/>
  <c r="N156" i="6"/>
  <c r="N172" i="6"/>
  <c r="N177" i="6"/>
  <c r="N21" i="6"/>
  <c r="N37" i="6"/>
  <c r="N53" i="6"/>
  <c r="N69" i="6"/>
  <c r="N85" i="6"/>
  <c r="N101" i="6"/>
  <c r="N117" i="6"/>
  <c r="N133" i="6"/>
  <c r="N149" i="6"/>
  <c r="N165" i="6"/>
  <c r="N185" i="6"/>
  <c r="N6" i="6"/>
  <c r="N22" i="6"/>
  <c r="N38" i="6"/>
  <c r="N54" i="6"/>
  <c r="N70" i="6"/>
  <c r="N86" i="6"/>
  <c r="N102" i="6"/>
  <c r="N118" i="6"/>
  <c r="N134" i="6"/>
  <c r="N150" i="6"/>
  <c r="N166" i="6"/>
  <c r="N182" i="6"/>
  <c r="N23" i="6"/>
  <c r="N87" i="6"/>
  <c r="N151" i="6"/>
  <c r="N11" i="6"/>
  <c r="N75" i="6"/>
  <c r="N139" i="6"/>
  <c r="N47" i="6"/>
  <c r="N111" i="6"/>
  <c r="N175" i="6"/>
  <c r="N35" i="6"/>
  <c r="N99" i="6"/>
  <c r="N163" i="6"/>
  <c r="M58" i="8"/>
  <c r="M105" i="8"/>
  <c r="M138" i="8"/>
  <c r="M52" i="8"/>
  <c r="M95" i="8"/>
  <c r="M57" i="8"/>
  <c r="M42" i="8"/>
  <c r="M75" i="8"/>
  <c r="M144" i="8"/>
  <c r="M142" i="8"/>
  <c r="M103" i="8"/>
  <c r="M118" i="8"/>
  <c r="M125" i="8"/>
  <c r="M76" i="8"/>
  <c r="M148" i="8"/>
  <c r="M62" i="8"/>
  <c r="M83" i="8"/>
  <c r="M45" i="8"/>
  <c r="M152" i="8"/>
  <c r="M30" i="8"/>
  <c r="M63" i="8"/>
  <c r="M81" i="8"/>
  <c r="M33" i="8"/>
  <c r="M70" i="8"/>
  <c r="M89" i="8"/>
  <c r="M41" i="8"/>
  <c r="M110" i="8"/>
  <c r="M71" i="8"/>
  <c r="M140" i="8"/>
  <c r="M151" i="8"/>
  <c r="M51" i="8"/>
  <c r="M108" i="8"/>
  <c r="M132" i="8"/>
  <c r="M130" i="8"/>
  <c r="M88" i="8"/>
  <c r="M59" i="8"/>
  <c r="M128" i="8"/>
  <c r="M115" i="8"/>
  <c r="M39" i="8"/>
  <c r="M121" i="8"/>
  <c r="M60" i="8"/>
  <c r="M84" i="8"/>
  <c r="M82" i="8"/>
  <c r="M137" i="8"/>
  <c r="M100" i="8"/>
  <c r="M112" i="8"/>
  <c r="M28" i="8"/>
  <c r="M122" i="8"/>
  <c r="M26" i="8"/>
  <c r="M47" i="8"/>
  <c r="M116" i="8"/>
  <c r="M91" i="8"/>
  <c r="M150" i="8"/>
  <c r="M27" i="8"/>
  <c r="M109" i="8"/>
  <c r="M55" i="8"/>
  <c r="M53" i="8"/>
  <c r="M74" i="8"/>
  <c r="M35" i="8"/>
  <c r="M104" i="8"/>
  <c r="M79" i="8"/>
  <c r="M126" i="8"/>
  <c r="M145" i="8"/>
  <c r="M85" i="8"/>
  <c r="M46" i="8"/>
  <c r="M72" i="8"/>
  <c r="M48" i="8"/>
  <c r="M149" i="8"/>
  <c r="M40" i="8"/>
  <c r="M134" i="8"/>
  <c r="M86" i="8"/>
  <c r="M80" i="8"/>
  <c r="M43" i="8"/>
  <c r="M102" i="8"/>
  <c r="M135" i="8"/>
  <c r="M141" i="8"/>
  <c r="M73" i="8"/>
  <c r="M34" i="8"/>
  <c r="M133" i="8"/>
  <c r="M25" i="8"/>
  <c r="M24" i="8"/>
  <c r="M65" i="8"/>
  <c r="M38" i="8"/>
  <c r="M143" i="8"/>
  <c r="M129" i="8"/>
  <c r="M68" i="8"/>
  <c r="M106" i="8"/>
  <c r="M36" i="8"/>
  <c r="M113" i="8"/>
  <c r="M124" i="8"/>
  <c r="M131" i="8"/>
  <c r="M117" i="8"/>
  <c r="M56" i="8"/>
  <c r="M49" i="8"/>
  <c r="M139" i="8"/>
  <c r="M96" i="8"/>
  <c r="M61" i="8"/>
  <c r="M64" i="8"/>
  <c r="M98" i="8"/>
  <c r="M50" i="8"/>
  <c r="M119" i="8"/>
  <c r="M93" i="8"/>
  <c r="M44" i="8"/>
  <c r="M127" i="8"/>
  <c r="M147" i="8"/>
  <c r="M21" i="8"/>
  <c r="M23" i="8"/>
  <c r="M94" i="8"/>
  <c r="M77" i="8"/>
  <c r="M146" i="8"/>
  <c r="M67" i="8"/>
  <c r="M123" i="8"/>
  <c r="M16" i="8"/>
  <c r="M107" i="8"/>
  <c r="M11" i="8"/>
  <c r="M153" i="8"/>
  <c r="M31" i="8"/>
  <c r="M111" i="8"/>
  <c r="M19" i="8"/>
  <c r="M32" i="8"/>
  <c r="M120" i="8"/>
  <c r="M99" i="8"/>
  <c r="M90" i="8"/>
  <c r="M87" i="8"/>
  <c r="M20" i="8"/>
  <c r="M13" i="8"/>
  <c r="M37" i="8"/>
  <c r="M97" i="8"/>
  <c r="M92" i="8"/>
  <c r="M114" i="8"/>
  <c r="M22" i="8"/>
  <c r="M78" i="8"/>
  <c r="M101" i="8"/>
  <c r="M66" i="8"/>
  <c r="M10" i="8"/>
  <c r="M69" i="8"/>
  <c r="M136" i="8"/>
  <c r="M54" i="8"/>
  <c r="M12" i="8"/>
  <c r="M17" i="8"/>
  <c r="M29" i="8"/>
  <c r="M15" i="8"/>
  <c r="M14" i="8"/>
  <c r="M18" i="8"/>
  <c r="K124" i="6"/>
  <c r="K178" i="6"/>
  <c r="K130" i="6"/>
  <c r="K173" i="6"/>
  <c r="K152" i="6"/>
  <c r="K45" i="6"/>
  <c r="K90" i="6"/>
  <c r="K76" i="6"/>
  <c r="K47" i="6"/>
  <c r="K93" i="6"/>
  <c r="K170" i="6"/>
  <c r="K83" i="6"/>
  <c r="K162" i="6"/>
  <c r="K145" i="6"/>
  <c r="K185" i="6"/>
  <c r="K171" i="6"/>
  <c r="K113" i="6"/>
  <c r="K156" i="6"/>
  <c r="K135" i="6"/>
  <c r="K15" i="6"/>
  <c r="K58" i="6"/>
  <c r="K91" i="6"/>
  <c r="K97" i="6"/>
  <c r="K175" i="6"/>
  <c r="K137" i="6"/>
  <c r="K154" i="6"/>
  <c r="K96" i="6"/>
  <c r="K143" i="6"/>
  <c r="K139" i="6"/>
  <c r="K57" i="6"/>
  <c r="K118" i="6"/>
  <c r="K28" i="6"/>
  <c r="K59" i="6"/>
  <c r="K120" i="6"/>
  <c r="K126" i="6"/>
  <c r="K122" i="6"/>
  <c r="K184" i="6"/>
  <c r="K182" i="6"/>
  <c r="K27" i="6"/>
  <c r="K70" i="6"/>
  <c r="K29" i="6"/>
  <c r="K186" i="6"/>
  <c r="K103" i="6"/>
  <c r="K167" i="6"/>
  <c r="K183" i="6"/>
  <c r="K159" i="6"/>
  <c r="K172" i="6"/>
  <c r="K109" i="6"/>
  <c r="K105" i="6"/>
  <c r="K165" i="6"/>
  <c r="K69" i="6"/>
  <c r="K85" i="6"/>
  <c r="K40" i="6"/>
  <c r="K71" i="6"/>
  <c r="K114" i="6"/>
  <c r="K98" i="6"/>
  <c r="K123" i="6"/>
  <c r="K86" i="6"/>
  <c r="K150" i="6"/>
  <c r="K142" i="6"/>
  <c r="K148" i="6"/>
  <c r="K174" i="6"/>
  <c r="K39" i="6"/>
  <c r="K166" i="6"/>
  <c r="K107" i="6"/>
  <c r="K88" i="6"/>
  <c r="K41" i="6"/>
  <c r="K132" i="6"/>
  <c r="K128" i="6"/>
  <c r="K133" i="6"/>
  <c r="K163" i="6"/>
  <c r="K179" i="6"/>
  <c r="K82" i="6"/>
  <c r="K52" i="6"/>
  <c r="K115" i="6"/>
  <c r="K180" i="6"/>
  <c r="K116" i="6"/>
  <c r="K146" i="6"/>
  <c r="K155" i="6"/>
  <c r="K168" i="6"/>
  <c r="K101" i="6"/>
  <c r="K161" i="6"/>
  <c r="K51" i="6"/>
  <c r="K53" i="6"/>
  <c r="K106" i="6"/>
  <c r="K89" i="6"/>
  <c r="K99" i="6"/>
  <c r="K129" i="6"/>
  <c r="K138" i="6"/>
  <c r="K151" i="6"/>
  <c r="K144" i="6"/>
  <c r="K181" i="6"/>
  <c r="K112" i="6"/>
  <c r="K121" i="6"/>
  <c r="K134" i="6"/>
  <c r="K127" i="6"/>
  <c r="K157" i="6"/>
  <c r="K78" i="6"/>
  <c r="K63" i="6"/>
  <c r="K141" i="6"/>
  <c r="K95" i="6"/>
  <c r="K125" i="6"/>
  <c r="K100" i="6"/>
  <c r="K147" i="6"/>
  <c r="K169" i="6"/>
  <c r="K46" i="6"/>
  <c r="K84" i="6"/>
  <c r="K117" i="6"/>
  <c r="K75" i="6"/>
  <c r="K79" i="6"/>
  <c r="K14" i="6"/>
  <c r="K136" i="6"/>
  <c r="K66" i="6"/>
  <c r="K24" i="6"/>
  <c r="K44" i="6"/>
  <c r="K67" i="6"/>
  <c r="K81" i="6"/>
  <c r="K33" i="6"/>
  <c r="K34" i="6"/>
  <c r="K61" i="6"/>
  <c r="K31" i="6"/>
  <c r="K23" i="6"/>
  <c r="K16" i="6"/>
  <c r="K6" i="6"/>
  <c r="K164" i="6"/>
  <c r="K140" i="6"/>
  <c r="K36" i="6"/>
  <c r="K22" i="6"/>
  <c r="K77" i="6"/>
  <c r="K119" i="6"/>
  <c r="K160" i="6"/>
  <c r="K94" i="6"/>
  <c r="K64" i="6"/>
  <c r="K110" i="6"/>
  <c r="K153" i="6"/>
  <c r="K73" i="6"/>
  <c r="K21" i="6"/>
  <c r="K35" i="6"/>
  <c r="K68" i="6"/>
  <c r="K42" i="6"/>
  <c r="K87" i="6"/>
  <c r="K38" i="6"/>
  <c r="K7" i="6"/>
  <c r="K20" i="6"/>
  <c r="K104" i="6"/>
  <c r="K65" i="6"/>
  <c r="K72" i="6"/>
  <c r="K131" i="6"/>
  <c r="K12" i="6"/>
  <c r="K48" i="6"/>
  <c r="K149" i="6"/>
  <c r="K43" i="6"/>
  <c r="K32" i="6"/>
  <c r="K11" i="6"/>
  <c r="K55" i="6"/>
  <c r="K177" i="6"/>
  <c r="K102" i="6"/>
  <c r="K9" i="6"/>
  <c r="K19" i="6"/>
  <c r="K18" i="6"/>
  <c r="K158" i="6"/>
  <c r="K54" i="6"/>
  <c r="K50" i="6"/>
  <c r="K176" i="6"/>
  <c r="K111" i="6"/>
  <c r="K5" i="6"/>
  <c r="K60" i="6"/>
  <c r="K56" i="6"/>
  <c r="K37" i="6"/>
  <c r="K108" i="6"/>
  <c r="K62" i="6"/>
  <c r="K92" i="6"/>
  <c r="K80" i="6"/>
  <c r="K49" i="6"/>
  <c r="K25" i="6"/>
  <c r="K26" i="6"/>
  <c r="K10" i="6"/>
  <c r="K17" i="6"/>
  <c r="K74" i="6"/>
  <c r="K13" i="6"/>
  <c r="K8" i="6"/>
  <c r="K30" i="6"/>
  <c r="I21" i="2" l="1"/>
  <c r="H21" i="2"/>
  <c r="G21" i="2"/>
  <c r="B7" i="8"/>
  <c r="B6" i="8"/>
  <c r="K11" i="8" l="1"/>
  <c r="K12" i="8"/>
  <c r="K13" i="8"/>
  <c r="K14" i="8"/>
  <c r="K15" i="8"/>
  <c r="K16" i="8"/>
  <c r="K17" i="8"/>
  <c r="K18" i="8"/>
  <c r="K19" i="8"/>
  <c r="D11" i="2" s="1"/>
  <c r="K20" i="8"/>
  <c r="K21" i="8"/>
  <c r="K22" i="8"/>
  <c r="K23" i="8"/>
  <c r="K24" i="8"/>
  <c r="K25" i="8"/>
  <c r="K26" i="8"/>
  <c r="K27" i="8"/>
  <c r="K28" i="8"/>
  <c r="K29" i="8"/>
  <c r="K30" i="8"/>
  <c r="K31" i="8"/>
  <c r="K32" i="8"/>
  <c r="K33" i="8"/>
  <c r="K34" i="8"/>
  <c r="K35" i="8"/>
  <c r="K36" i="8"/>
  <c r="K37" i="8"/>
  <c r="K38" i="8"/>
  <c r="K39" i="8"/>
  <c r="K40" i="8"/>
  <c r="K41" i="8"/>
  <c r="K42" i="8"/>
  <c r="K43" i="8"/>
  <c r="K44" i="8"/>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K133" i="8"/>
  <c r="K134" i="8"/>
  <c r="K135" i="8"/>
  <c r="K136" i="8"/>
  <c r="K137" i="8"/>
  <c r="K138" i="8"/>
  <c r="K139" i="8"/>
  <c r="K140" i="8"/>
  <c r="K141" i="8"/>
  <c r="K142" i="8"/>
  <c r="K143" i="8"/>
  <c r="K144" i="8"/>
  <c r="K145" i="8"/>
  <c r="K146" i="8"/>
  <c r="K147" i="8"/>
  <c r="K148" i="8"/>
  <c r="K149" i="8"/>
  <c r="K150" i="8"/>
  <c r="K151" i="8"/>
  <c r="K152" i="8"/>
  <c r="K153" i="8"/>
  <c r="K10" i="8"/>
  <c r="D12" i="2" s="1"/>
  <c r="C17" i="2"/>
  <c r="B17" i="2"/>
  <c r="C16" i="2"/>
  <c r="B16" i="2"/>
  <c r="C15" i="2"/>
  <c r="B15" i="2"/>
  <c r="C14" i="2"/>
  <c r="B14" i="2"/>
  <c r="C13" i="2"/>
  <c r="B13" i="2"/>
  <c r="C12" i="2"/>
  <c r="B12" i="2"/>
  <c r="C11" i="2"/>
  <c r="B11" i="2"/>
  <c r="C10" i="2"/>
  <c r="B10" i="2"/>
  <c r="C9" i="2"/>
  <c r="B9" i="2"/>
  <c r="D14" i="2"/>
  <c r="C19" i="2"/>
  <c r="B6" i="2" s="1"/>
  <c r="B19" i="2"/>
  <c r="B5" i="2" s="1"/>
  <c r="D16" i="2"/>
  <c r="D15" i="2"/>
  <c r="D13" i="2"/>
  <c r="D9" i="2" l="1"/>
  <c r="D17" i="2"/>
  <c r="D10" i="2"/>
  <c r="K154" i="8"/>
  <c r="D19" i="2"/>
  <c r="I41" i="2"/>
  <c r="I35" i="2"/>
  <c r="H30" i="2"/>
  <c r="H24" i="2"/>
  <c r="H18" i="2"/>
  <c r="H12" i="2"/>
  <c r="G31" i="2"/>
  <c r="G19" i="2"/>
  <c r="H35" i="2"/>
  <c r="I23" i="2"/>
  <c r="I11" i="2"/>
  <c r="G30" i="2"/>
  <c r="G17" i="2"/>
  <c r="I16" i="2"/>
  <c r="G40" i="2"/>
  <c r="H41" i="2"/>
  <c r="I40" i="2"/>
  <c r="I34" i="2"/>
  <c r="H29" i="2"/>
  <c r="H11" i="2"/>
  <c r="G15" i="2"/>
  <c r="G14" i="2"/>
  <c r="H40" i="2"/>
  <c r="I39" i="2"/>
  <c r="H39" i="2"/>
  <c r="I38" i="2"/>
  <c r="G33" i="2"/>
  <c r="H27" i="2"/>
  <c r="H15" i="2"/>
  <c r="G38" i="2"/>
  <c r="G25" i="2"/>
  <c r="G13" i="2"/>
  <c r="G35" i="2"/>
  <c r="G34" i="2"/>
  <c r="G29" i="2"/>
  <c r="G16" i="2"/>
  <c r="G27" i="2"/>
  <c r="I15" i="2"/>
  <c r="H38" i="2"/>
  <c r="I32" i="2"/>
  <c r="I26" i="2"/>
  <c r="I20" i="2"/>
  <c r="I14" i="2"/>
  <c r="G37" i="2"/>
  <c r="G24" i="2"/>
  <c r="G12" i="2"/>
  <c r="I25" i="2"/>
  <c r="I13" i="2"/>
  <c r="I10" i="2"/>
  <c r="H19" i="2"/>
  <c r="H23" i="2"/>
  <c r="G28" i="2"/>
  <c r="H22" i="2"/>
  <c r="G39" i="2"/>
  <c r="I37" i="2"/>
  <c r="H32" i="2"/>
  <c r="H26" i="2"/>
  <c r="H20" i="2"/>
  <c r="H14" i="2"/>
  <c r="G36" i="2"/>
  <c r="G23" i="2"/>
  <c r="G11" i="2"/>
  <c r="I31" i="2"/>
  <c r="I19" i="2"/>
  <c r="G22" i="2"/>
  <c r="H13" i="2"/>
  <c r="H17" i="2"/>
  <c r="G41" i="2"/>
  <c r="H16" i="2"/>
  <c r="I27" i="2"/>
  <c r="H37" i="2"/>
  <c r="I22" i="2"/>
  <c r="H33" i="2"/>
  <c r="I36" i="2"/>
  <c r="H31" i="2"/>
  <c r="H25" i="2"/>
  <c r="H10" i="2"/>
  <c r="I28" i="2"/>
  <c r="I33" i="2"/>
  <c r="G26" i="2"/>
  <c r="H36" i="2"/>
  <c r="I30" i="2"/>
  <c r="I24" i="2"/>
  <c r="I18" i="2"/>
  <c r="I12" i="2"/>
  <c r="G32" i="2"/>
  <c r="G20" i="2"/>
  <c r="G10" i="2"/>
  <c r="I29" i="2"/>
  <c r="I17" i="2"/>
  <c r="G18" i="2"/>
  <c r="H34" i="2"/>
  <c r="H28" i="2"/>
  <c r="G8" i="2"/>
  <c r="I8" i="2"/>
  <c r="H7" i="2"/>
  <c r="G6" i="2"/>
  <c r="G5" i="2"/>
  <c r="I4" i="2"/>
  <c r="I6" i="2"/>
  <c r="G7" i="2"/>
  <c r="H4" i="2"/>
  <c r="I5" i="2"/>
  <c r="H5" i="2"/>
  <c r="H6" i="2"/>
  <c r="H8" i="2"/>
  <c r="I7" i="2"/>
  <c r="G4" i="2"/>
  <c r="B4" i="2"/>
  <c r="B5" i="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<sst xmlns="http://schemas.openxmlformats.org/spreadsheetml/2006/main" count="858" uniqueCount="280">
  <si>
    <t>Region:</t>
  </si>
  <si>
    <t xml:space="preserve">Grant Number: </t>
  </si>
  <si>
    <t>Page</t>
  </si>
  <si>
    <t>Budget Overview</t>
  </si>
  <si>
    <t>Detailed Budget</t>
  </si>
  <si>
    <t>Personnel</t>
  </si>
  <si>
    <t>Exercises</t>
  </si>
  <si>
    <t>Training</t>
  </si>
  <si>
    <t>Budget</t>
  </si>
  <si>
    <t>Total Project Amount</t>
  </si>
  <si>
    <t>Federal Project Amount</t>
  </si>
  <si>
    <t>Non-Federal Project Amount</t>
  </si>
  <si>
    <t>Federal</t>
  </si>
  <si>
    <t>Non-Federal</t>
  </si>
  <si>
    <t>Total</t>
  </si>
  <si>
    <t>Fringes</t>
  </si>
  <si>
    <t>Travel</t>
  </si>
  <si>
    <t>Equipment</t>
  </si>
  <si>
    <t>Supplies</t>
  </si>
  <si>
    <t>Contractual</t>
  </si>
  <si>
    <t>Other</t>
  </si>
  <si>
    <t>Construction</t>
  </si>
  <si>
    <t>Indirect</t>
  </si>
  <si>
    <t>Totals</t>
  </si>
  <si>
    <t>Total Award Amount</t>
  </si>
  <si>
    <t>Federal Amount</t>
  </si>
  <si>
    <t>Non-Federal Amount</t>
  </si>
  <si>
    <t>Category</t>
  </si>
  <si>
    <t>Line Item Name</t>
  </si>
  <si>
    <t xml:space="preserve">Federal </t>
  </si>
  <si>
    <t>Match Source</t>
  </si>
  <si>
    <t>Mission Area</t>
  </si>
  <si>
    <t>Name</t>
  </si>
  <si>
    <t>Title</t>
  </si>
  <si>
    <t>Federal Share</t>
  </si>
  <si>
    <t>Match</t>
  </si>
  <si>
    <t>Name of Project</t>
  </si>
  <si>
    <t>Quarter</t>
  </si>
  <si>
    <t>Challenges/Risks</t>
  </si>
  <si>
    <t>Objective</t>
  </si>
  <si>
    <t>Protection</t>
  </si>
  <si>
    <t>Core Capabilities</t>
  </si>
  <si>
    <t>Primary</t>
  </si>
  <si>
    <t>Operational Coordination</t>
  </si>
  <si>
    <t>Secondary</t>
  </si>
  <si>
    <t>Tertiary</t>
  </si>
  <si>
    <t>Cybersecurity</t>
  </si>
  <si>
    <t>Prevention</t>
  </si>
  <si>
    <t>Mitigation</t>
  </si>
  <si>
    <t>Response</t>
  </si>
  <si>
    <t>Recovery</t>
  </si>
  <si>
    <t>Planning</t>
  </si>
  <si>
    <t>Public Information and Warning</t>
  </si>
  <si>
    <t>Forensics and Attribution</t>
  </si>
  <si>
    <t>Intelligence and Information Sharing</t>
  </si>
  <si>
    <t>Community Resilience</t>
  </si>
  <si>
    <t>Critical Transportation</t>
  </si>
  <si>
    <t>Interdiction and Disruption</t>
  </si>
  <si>
    <t>Economic Recovery</t>
  </si>
  <si>
    <t>Screening, Search, and Detection</t>
  </si>
  <si>
    <t>Risk and Disaster Resilience Assessment</t>
  </si>
  <si>
    <t>Fatality Management Services</t>
  </si>
  <si>
    <t>Health and Social Services</t>
  </si>
  <si>
    <t>Logistics and Supply Chain Management</t>
  </si>
  <si>
    <t>Fire Management and Suppression</t>
  </si>
  <si>
    <t>Housing</t>
  </si>
  <si>
    <t>Threats and Hazards Identification</t>
  </si>
  <si>
    <t>Infrastructure Systems</t>
  </si>
  <si>
    <t>Natural and Cultural Resources</t>
  </si>
  <si>
    <t>Mass Care Services</t>
  </si>
  <si>
    <t>Supply Chain Integrity and Security</t>
  </si>
  <si>
    <t>Mass Search and Rescue Operations</t>
  </si>
  <si>
    <t>Risk Management for Protection Programs and Activities</t>
  </si>
  <si>
    <t>On-Scene Security, Protection, and Law Enforcement</t>
  </si>
  <si>
    <t>Operational Communications</t>
  </si>
  <si>
    <t>Public Health, Healthcare, and Emergency Medical Services</t>
  </si>
  <si>
    <t>Situational Assessment</t>
  </si>
  <si>
    <t>Exercise Data Table</t>
  </si>
  <si>
    <t>Type of Exercise</t>
  </si>
  <si>
    <t>Exercise Fulfills Progressive Exercise Requirement (Y/N)</t>
  </si>
  <si>
    <t>Total # of SLTT EMPG Funded Personnel</t>
  </si>
  <si>
    <t>Number of SLTT EMPG Program Funded Personnel Participating in the Exercise</t>
  </si>
  <si>
    <t>Date AAR submitted to FEMA</t>
  </si>
  <si>
    <t>Training Data Table</t>
  </si>
  <si>
    <t>Name of Training</t>
  </si>
  <si>
    <t>EMPG Required Training</t>
  </si>
  <si>
    <t xml:space="preserve">Number of Personnel Trained </t>
  </si>
  <si>
    <t xml:space="preserve">Total Number of SLTT EMPG Funded Personnel </t>
  </si>
  <si>
    <t>Total Number of SLTT EMPG Funded Personnel that Completed the Course</t>
  </si>
  <si>
    <t>Year</t>
  </si>
  <si>
    <t>Project Count</t>
  </si>
  <si>
    <t>Project Number</t>
  </si>
  <si>
    <t>RA Agreed Upon Priority Area</t>
  </si>
  <si>
    <t>Emergency Management Functions</t>
  </si>
  <si>
    <t>Function 1</t>
  </si>
  <si>
    <t>Function 2</t>
  </si>
  <si>
    <t>Function 3</t>
  </si>
  <si>
    <t>Match Type</t>
  </si>
  <si>
    <t>EMF #1</t>
  </si>
  <si>
    <t>EMF #2</t>
  </si>
  <si>
    <t>EMF #3</t>
  </si>
  <si>
    <t>Core Capability (Primary Only)</t>
  </si>
  <si>
    <t>Access Control and Identity Verification</t>
  </si>
  <si>
    <t>Physical Protective Measures</t>
  </si>
  <si>
    <t>Long-term Vulnerability Reduction</t>
  </si>
  <si>
    <t>Environmental Response/Health and Safety</t>
  </si>
  <si>
    <t>Long-Term Vulnerability Reduction</t>
  </si>
  <si>
    <t>Operational Communication</t>
  </si>
  <si>
    <t>Project Name</t>
  </si>
  <si>
    <t>IB 458a</t>
  </si>
  <si>
    <t>Step</t>
  </si>
  <si>
    <t xml:space="preserve">Logistics – Distribution Management Planning </t>
  </si>
  <si>
    <t xml:space="preserve">Evacuation Plan/Annex </t>
  </si>
  <si>
    <t xml:space="preserve">Disaster Financial Management </t>
  </si>
  <si>
    <t xml:space="preserve">Catastrophic Disaster Housing </t>
  </si>
  <si>
    <t xml:space="preserve">Resilient Communications </t>
  </si>
  <si>
    <t>Long-term Housing</t>
  </si>
  <si>
    <t>Community Sheltering</t>
  </si>
  <si>
    <t xml:space="preserve">Relocation Assistance </t>
  </si>
  <si>
    <t>Body Recovery/Storage</t>
  </si>
  <si>
    <t>Life-Sustaining Goods Delivery</t>
  </si>
  <si>
    <t>Core Capabilities as State or Regional Priorities:</t>
  </si>
  <si>
    <t>EMF 1. Laws and Authorities</t>
  </si>
  <si>
    <t>EMF 2. Hazard Identification &amp; Risk Assessment</t>
  </si>
  <si>
    <t>EMF 3. Hazard Mitigation</t>
  </si>
  <si>
    <t>EMF 4. Resource Management</t>
  </si>
  <si>
    <t>EMF 5. Planning</t>
  </si>
  <si>
    <t>EMF 6. Direction, Control &amp; Coordination</t>
  </si>
  <si>
    <t>EMF 7. Communication &amp; Warning</t>
  </si>
  <si>
    <t>EMF 8. Operations &amp; Procedures</t>
  </si>
  <si>
    <t>EMF 9. Logistics &amp; Facilities</t>
  </si>
  <si>
    <t>EMF 10. Training</t>
  </si>
  <si>
    <t>EMF 11. Exercises, Evaluations &amp; Corrective Actions</t>
  </si>
  <si>
    <t>EMF 12. Public Education &amp; Information</t>
  </si>
  <si>
    <t>EMF 13. Finance &amp; Administration</t>
  </si>
  <si>
    <t>National Priorities</t>
  </si>
  <si>
    <t>EMFs</t>
  </si>
  <si>
    <t>POETE Category</t>
  </si>
  <si>
    <t>POETE Categories</t>
  </si>
  <si>
    <t>Organization</t>
  </si>
  <si>
    <t>Term</t>
  </si>
  <si>
    <t>Examples</t>
  </si>
  <si>
    <t>Activity Steps</t>
  </si>
  <si>
    <t>Initiate</t>
  </si>
  <si>
    <t>Plan</t>
  </si>
  <si>
    <t>Execute</t>
  </si>
  <si>
    <t>Control</t>
  </si>
  <si>
    <t>Description</t>
  </si>
  <si>
    <t>Process</t>
  </si>
  <si>
    <t>Close Out</t>
  </si>
  <si>
    <t>The authorization to begin work or resume work on any particular activity.</t>
  </si>
  <si>
    <t>Involves preparing for, assembling resources, and getting work started. May apply to any level, e.g., program, project, phase, activity, task.</t>
  </si>
  <si>
    <t>The purposes of establishing, at an early date, the parameters of the project that is going to be worked on as well as to try to delineate any specific and/or any peculiarities to the project as a whole and/or any specific phases of the project.</t>
  </si>
  <si>
    <t xml:space="preserve">Involves working out and extending the theoretical, practical, and/or useful application of an idea, concept, or preliminary design. This also involves a plan for moving a project concept to a viable project. </t>
  </si>
  <si>
    <t>The period within the project lifecycle during which the actual work of creating the project's deliverables is carried out.</t>
  </si>
  <si>
    <t>Involves directing, accomplishing, managing, and completing all phases and aspects of work for a given project.</t>
  </si>
  <si>
    <t>A mechanism which reacts to the current project status in order to ensure accomplishment of project objectives. This involves planning, measuring, monitoring, and taking corrective action based on the results of the monitoring.</t>
  </si>
  <si>
    <t>The completion of all work on a project. Can also refer to completion of a phase of the project.</t>
  </si>
  <si>
    <t>Involves formally terminating and concluding all tasks, activities, and component parts of a particular project, or phase of a project.</t>
  </si>
  <si>
    <t>Data Requested</t>
  </si>
  <si>
    <t>Definitions</t>
  </si>
  <si>
    <t>Key Activity</t>
  </si>
  <si>
    <t>Definitions and Guidance</t>
  </si>
  <si>
    <t>EMF1</t>
  </si>
  <si>
    <t>EMF2</t>
  </si>
  <si>
    <t>EMF3</t>
  </si>
  <si>
    <t>State/Regional Priority</t>
  </si>
  <si>
    <t>Exercise Name</t>
  </si>
  <si>
    <t>Training Name</t>
  </si>
  <si>
    <t>Budget Category</t>
  </si>
  <si>
    <t>Consultants/Contracts</t>
  </si>
  <si>
    <t>MISSING</t>
  </si>
  <si>
    <t>Planned Activities</t>
  </si>
  <si>
    <t>Performance Goals</t>
  </si>
  <si>
    <r>
      <rPr>
        <sz val="11"/>
        <rFont val="Calibri"/>
        <family val="2"/>
        <scheme val="minor"/>
      </rPr>
      <t xml:space="preserve">Goals should be based on the capability targets identified in the </t>
    </r>
    <r>
      <rPr>
        <u/>
        <sz val="11"/>
        <color theme="10"/>
        <rFont val="Calibri"/>
        <family val="2"/>
        <scheme val="minor"/>
      </rPr>
      <t>Core Capability Development Sheets.</t>
    </r>
  </si>
  <si>
    <t>Performance Goal</t>
  </si>
  <si>
    <t>Exercise Identified in IPP (Y/N)</t>
  </si>
  <si>
    <t>Training Identified in the IPP (Y/N)</t>
  </si>
  <si>
    <t>Investment Strategy</t>
  </si>
  <si>
    <t>Scheduled Date</t>
  </si>
  <si>
    <t>Name of Exercise</t>
  </si>
  <si>
    <t>Grant Investment Strategy</t>
  </si>
  <si>
    <t>NIMS Training Course Number 
(if applicable)</t>
  </si>
  <si>
    <t xml:space="preserve">IB 458 </t>
  </si>
  <si>
    <t>For more information or guidance on match source requirements, please refer to IBs 458 and 458a.</t>
  </si>
  <si>
    <t>Provide a narrative overview of the state/territory's preparedness investment strategy by addressing each of the sections below.</t>
  </si>
  <si>
    <t>Personnel Data Table</t>
  </si>
  <si>
    <t>Grant Activities Outline</t>
  </si>
  <si>
    <t>Project Activities Outline</t>
  </si>
  <si>
    <t xml:space="preserve">REMINDER: This sheet automatically populates with data from the Detailed Budget tab and cannot be edited. To change any information as it is found in this tab, make edits to the line items within the Detailed Budget. </t>
  </si>
  <si>
    <t>Associated Mission, Priorities, Capabilities, and Functional Areas</t>
  </si>
  <si>
    <r>
      <t xml:space="preserve">Project Number
</t>
    </r>
    <r>
      <rPr>
        <sz val="8"/>
        <color theme="1"/>
        <rFont val="Calibri"/>
        <family val="2"/>
        <scheme val="minor"/>
      </rPr>
      <t>(from Grant Activities Outline tab)</t>
    </r>
  </si>
  <si>
    <t>Based on the Project Name entered in Column G, this portion of the sheet automatically populates the information included in the Grant Activities Outlines. It cannot be edited, but changes can be in the Grant Activities Outline tab.</t>
  </si>
  <si>
    <t xml:space="preserve">Please fill in the information below. Be sure to copy the Project Name EXACTLY as it exists in the Grant Activities Outline tab. This will allow Columns K-T to automatically populate the correct information. </t>
  </si>
  <si>
    <t xml:space="preserve">This table automatically populates information based on the Project Name. It cannot be edited, but necessary changes can be made within the Grant Activities Outline tab. </t>
  </si>
  <si>
    <t>Gap or Need Addressed</t>
  </si>
  <si>
    <t>Estimated Completion Date</t>
  </si>
  <si>
    <t>Actual Completion Date</t>
  </si>
  <si>
    <t>Brief Description of Project</t>
  </si>
  <si>
    <t>Project Objective</t>
  </si>
  <si>
    <t xml:space="preserve">Brief Description of Project </t>
  </si>
  <si>
    <t>Anticipated Project Impact</t>
  </si>
  <si>
    <t xml:space="preserve">Please fill in the information below. Be sure to copy the Project Name EXACTLY as it exists in the Grant Activities Outline tab. This will allow Columns L-U to automatically populate the correct information. </t>
  </si>
  <si>
    <t>Example: Within 24 hours of an incident, identify and mobilize life-sustaining commodities, resources, and services to 10,000 people requiring shelter and 100,000 people requiring food and water. Maintain distribution system for at least 30 days.</t>
  </si>
  <si>
    <t>Increase the number of people who can find and secure long-term housing within 1 year of an incident by 10%.</t>
  </si>
  <si>
    <t>Within 24 hours of an incident, identify and mobilize life-sustaining commodities, resources, and services to 10,000 people requiring shelter and 100,000 people requiring food and water. Maintain distribution system for at least 30 days.</t>
  </si>
  <si>
    <t>Example:
- Coordinate with key stakeholders to update the State Distribution Management Plan annually by September 30th.
- Conduct a tabletop exercise with state and local emergency management officials and other key stakeholders to test logistics and supply chain management capabilities during a major disaster by May 31, 2022.
- Identify and procure critical emergency supplies needed to support a major disaster and develop a five-year viable inventory management plan by June 30, 2021. 
- Procure an inventory management system by June 30, 2021. 
- Identify suitable and available facilities for stockpiling of critical emergency supplies and enter into lease agreements by June 30, 2022.</t>
  </si>
  <si>
    <r>
      <rPr>
        <sz val="11"/>
        <rFont val="Calibri"/>
        <family val="2"/>
        <scheme val="minor"/>
      </rPr>
      <t>For additional guidance on Performance Goals and Measures, please click</t>
    </r>
    <r>
      <rPr>
        <u/>
        <sz val="11"/>
        <color theme="10"/>
        <rFont val="Calibri"/>
        <family val="2"/>
        <scheme val="minor"/>
      </rPr>
      <t xml:space="preserve"> here.</t>
    </r>
  </si>
  <si>
    <t xml:space="preserve">Provide an overview of your state or territory's Risk Profile based on the most recent THIRA/SPR results. </t>
  </si>
  <si>
    <t>Milestones</t>
  </si>
  <si>
    <t>Build or Sustain?</t>
  </si>
  <si>
    <t>Reference for Identified Gap or Need</t>
  </si>
  <si>
    <t>Milestones will identify key project activities and other deliverables or outputs that are critical to accomplishing the identified performance goal and can be tracked to demonstrate progress toward achieving the goal.</t>
  </si>
  <si>
    <t>Definition/Guidance</t>
  </si>
  <si>
    <t>*Conduct tabletop exercise focusing on Logistics and Supply Chain Management by June 30, 2021
*Prepare AAR and update Distribution Management Plan within 60 days of exercise completion based on lessons-learned identified in the AAR
*Procure inventory management system by Sept 30, 2021</t>
  </si>
  <si>
    <t>*Update State Housing Strategy Template by June 30, 2021
*Conduct two Housing tabletop exercises; one by Sept 30, 2021, the other by Sept 30, 2022
*Prepare AAR and update State Disaster Housing Plan within 60 days of exercise completion based on lessons-learned identified in the AAR</t>
  </si>
  <si>
    <r>
      <t xml:space="preserve">This page contains supplemental guidance and instructions for completing the Grant Investment Strategy, Grant Activities Outline, Project Activities Outline, and Personnel Data Table.
</t>
    </r>
    <r>
      <rPr>
        <b/>
        <sz val="11"/>
        <color theme="1"/>
        <rFont val="Calibri"/>
        <family val="2"/>
        <scheme val="minor"/>
      </rPr>
      <t xml:space="preserve">This sheet cannot be edited. </t>
    </r>
  </si>
  <si>
    <r>
      <t xml:space="preserve">This worksheet will pull a summary of the information from the detailed budget. 
</t>
    </r>
    <r>
      <rPr>
        <b/>
        <sz val="11"/>
        <color theme="1"/>
        <rFont val="Calibri"/>
        <family val="2"/>
        <scheme val="minor"/>
      </rPr>
      <t xml:space="preserve">This sheet cannot be edited. </t>
    </r>
  </si>
  <si>
    <t>This worksheet requires the applicant to provide an overview of the state/territory's preparedness investment strategy. It should serve as the foundation for completing the remainder of the Work Plan.</t>
  </si>
  <si>
    <t>Estimated Start Date</t>
  </si>
  <si>
    <t>Actual Start Date</t>
  </si>
  <si>
    <t>Agency</t>
  </si>
  <si>
    <t>State Employee? (Y/N)</t>
  </si>
  <si>
    <t>Emergency Management Personnel Statistics</t>
  </si>
  <si>
    <t xml:space="preserve">Agency/Organization: </t>
  </si>
  <si>
    <t xml:space="preserve">This worksheet requires outlining key project activities associated with each project identified in the Grant Activities Outline along with temporal details associated with planning and managing each project. </t>
  </si>
  <si>
    <t>Total number of all emergency management full time equivalent (FTE) personnel.</t>
  </si>
  <si>
    <t xml:space="preserve">Involves exercising corrective action as necessary to yield a required outcome consequent upon monitoring performance. Or, the process of comparing actual performance with planned performance, analyzing variances, evaluating possible alternatives, and taking appropriate corrective action as needed. </t>
  </si>
  <si>
    <t>State/Territory:</t>
  </si>
  <si>
    <t>Core Capability Development Sheets</t>
  </si>
  <si>
    <t>Mission Areas</t>
  </si>
  <si>
    <t>Primary Mission Area</t>
  </si>
  <si>
    <t>Secondary Mission Area</t>
  </si>
  <si>
    <t>Tertiary Mission Area</t>
  </si>
  <si>
    <t>Core Capability 1</t>
  </si>
  <si>
    <t>Core Capability 2</t>
  </si>
  <si>
    <t>Core Capability 3</t>
  </si>
  <si>
    <t>Core Capability 4</t>
  </si>
  <si>
    <t>Core Capability 5</t>
  </si>
  <si>
    <r>
      <rPr>
        <u/>
        <sz val="11"/>
        <color theme="0"/>
        <rFont val="Calibri"/>
        <family val="2"/>
        <scheme val="minor"/>
      </rPr>
      <t>Directions</t>
    </r>
    <r>
      <rPr>
        <sz val="11"/>
        <color theme="0"/>
        <rFont val="Calibri"/>
        <family val="2"/>
        <scheme val="minor"/>
      </rPr>
      <t xml:space="preserve">: Select a budget category from the drop down list, name the line item, and fill in the Federal and Non-Federal cells with the dollar amounts of the expenditure. These numbers will be added together to get the Total in Column J. For Match Type, select Hard Match or Soft Match from the drop down list. If the match is soft (In-Kind), you will need to identify the source in the Match Source column. Enter the Project Number from the Grants Activity Outline, which will then automatically populate the Project Name. If the line item is associated with an exercise or training, include the name of the exercise or training in the appropriate column. </t>
    </r>
  </si>
  <si>
    <t>POETE 1</t>
  </si>
  <si>
    <t>POETE 2</t>
  </si>
  <si>
    <t>POETE 3</t>
  </si>
  <si>
    <t>Primary POETE Category</t>
  </si>
  <si>
    <t>Secondary POETE Category</t>
  </si>
  <si>
    <t>Tertiary POETE Category</t>
  </si>
  <si>
    <t>Mission Area (Primary Only)</t>
  </si>
  <si>
    <r>
      <t xml:space="preserve">Fill in this sheet to account for each expenditure on the grant in columns A - G and I - J. Assign each line item to its relevant project. Associating the line item with the project will allow the information in mission areas, core capabilities, priorities, and POETE categories to populate accordingly. 
</t>
    </r>
    <r>
      <rPr>
        <b/>
        <sz val="11"/>
        <color theme="1"/>
        <rFont val="Calibri"/>
        <family val="2"/>
        <scheme val="minor"/>
      </rPr>
      <t>NOTE:</t>
    </r>
    <r>
      <rPr>
        <sz val="11"/>
        <color theme="1"/>
        <rFont val="Calibri"/>
        <family val="2"/>
        <scheme val="minor"/>
      </rPr>
      <t xml:space="preserve"> Project numbers listed in the detailed budget must </t>
    </r>
    <r>
      <rPr>
        <b/>
        <sz val="11"/>
        <color theme="1"/>
        <rFont val="Calibri"/>
        <family val="2"/>
        <scheme val="minor"/>
      </rPr>
      <t>exactly match</t>
    </r>
    <r>
      <rPr>
        <sz val="11"/>
        <color theme="1"/>
        <rFont val="Calibri"/>
        <family val="2"/>
        <scheme val="minor"/>
      </rPr>
      <t xml:space="preserve"> those listed in the Project Activity Outlines to allow the sheet to populate data correctly. </t>
    </r>
  </si>
  <si>
    <t>EMPG Work Plan Template</t>
  </si>
  <si>
    <t xml:space="preserve">This worksheet is used to capture the proposed EMPG-funded projects and link them to the agreed-upon/RA approved priorities. </t>
  </si>
  <si>
    <t>Complete the tables for the personnel associated with the EMPG program.</t>
  </si>
  <si>
    <t>Complete the table for the training associated with the EMPG program.</t>
  </si>
  <si>
    <t>Complete the table for the exercises associated with the EMPG program.</t>
  </si>
  <si>
    <t xml:space="preserve">Purpose:  The Grant Activities Outline is used to capture the proposed EMPG-funded projects and link them to the identified priorities, performance goals, and gaps or needs. Coupled with the Project Activities Outline, the Grant Activities Outline supports identification and tracking of EMPG-funded project outcomes, which will enable better understanding of the impacts of those investments relative to the performance goals and the associated core capabilities.
The worksheet includes sections that allow the applicant to identify the performance goals that are supported by each project and the milestones that are critical to accomplishing each goal. Additional guidance on performance goals and milestones, including specific examples of each, are provided below.  
The worksheet also requires the applicant to explain the objective and anticipated impact of each project relative to the associated priorities, goals, and related core capabilities. The "Project Objective" should explain what the project will accomplish; specifically, how the project will address the identified gap or need and how it supports one or more of the identified Performance Goals. The "Anticipated Project Impact" should explain the expected project outcome relative to the associated priorities and performance goals. The impact statement should include a quantitative estimate of the degree to which the project will contribute to achieving the identified performance goal (see hierarchy example below).
Effective completion of the Grant Activities Outline requires an understanding of the established planning hierarchy. Priorities are at the top of the hierarchy, followed by performance goals that define a clear outcome or end-state and provide the basis for addressing each priority. Based on the identified performance goals, project proposals are identified. High-priority capability gaps or needs identified through the THIRA/SPR process and other assessments are also used to inform project selection and to identify specific project objectives. Project objectives, and accompanying impact statements, should complement the performance goals by including similar outcome-focused metrics, as explained above. Lastly, project activities are identified. Project activities are key components and/or milestones that are critical to successful completion of the project.  An example of this hierarchy is provided below:
All EMPG-funded investments must be accounted for in the Grant Activities Outline. However, recognizing that some sustainment activities, such as funding of emergency manager salaries, may not align to a specific priority or performance goal, applicants are not required to identify priorities and performance goals for such investments. However, all other portions of the Grant Activities Outline must be completed as a means to justify the applicable sustainment costs.
Instructions:   The template allows entering up to ten projects. Ensure that the number assigned to the project title is entered consistently throughout the Template to enable the "auto-populate" features used throughout this spreadsheet. Enter the requested information or select a choice from the drop-down menu as applicable to your award. </t>
  </si>
  <si>
    <t>From 2 C.F.R.: Performance goal means a target level of performance expressed as a tangible, measurable objective, against which actual achievement can be compared, including a goal expressed as a quantitative standard, value, or rate. In some instances (e.g., discretionary research awards), this may be limited to the requirement to submit technical performance reports (to be evaluated in accordance with agency policy).
Each goal must be: specific; measurable; achievable within the period of performance; relevant to the priority area; and have a target date for completion (i.e. SMART goals). Each goal must include an estimate quantifying the extent to which the supporting investments will close capability gaps. 
The standardized targets included in the Core Capability Development Sheets should be used for developing performance goals, as these standardized targets meet all of the SMART goal requirements. The standardized targets also serve as the basis for setting preparedness goals, identifying capability gaps and approaches for closing those gaps, and tracking efforts to build and sustain capability gaps each year in the state/territory's THIRA/SPR. By using the same goals as those identified in the THIRA/SPR, this enables better understanding and tracking of how EMPG-funded investments contribute to building and sustaining capabilities each year, thus yielding a better understanding of investment outcomes and impacts.</t>
  </si>
  <si>
    <t>Purpose:  This worksheet is used to capture key project activities to include BOTH the EMPG-funded activities that are critical to accomplishing the project objectives as identified in the Grant Activities Outline, as well as activities that are essential to effective project management. Thus, this product can be used as a basic project management tool -- to plan and track the progress of key project activities.  Key project activities should generally correlate with the "Milestones" identified for each project included in the Grant Activities Outline.
The basic details for each project included in the Grant Activities Outline will auto-populate into the corresponding tables/fields included in the Project Activities Outline.  This includes:  the Project Number; Project Name; Gap or Need Addressed; Project Objective; and Build or Sustain fields. A separate "Planned Activities" table should be completed for each project.
Instructions:  In the planned activity table, identify each key activity and its associated information in the appropriate line based on year and quarter. The Activity Steps identified below should be used to help identify and guide the project management-related activities associated with each project.</t>
  </si>
  <si>
    <t>EMPG funds (federal AND match) allocated towards state/territory emergency management personnel</t>
  </si>
  <si>
    <t>The total of all EMPG funds (federal and match) allocated for state/territory emergency management personnel. This should exclude local and tribal personnel.</t>
  </si>
  <si>
    <t xml:space="preserve">EMPG funds (federal AND match) allocated towards NON-STATE/TERRITORY emergency management personnel </t>
  </si>
  <si>
    <t>All EMPG funds (federal and match) allocated towards non-state/territory emergency management personnel (i.e. local, tribal personnel). This excludes state/territory personnel.</t>
  </si>
  <si>
    <t>Total number of state emergency management FTE personnel (including those supported and not supported by the EMPG). This should include only funded positions.  Vacant positions should be excluded.</t>
  </si>
  <si>
    <t>Number of state/territory emergency management FTE personnel supported (fully or partially) by EMPG</t>
  </si>
  <si>
    <t>Number of state/territory emergency management FTE personnel supported by the EMPG. This excludes local and tribal personnel.</t>
  </si>
  <si>
    <t>Total number of SLTT emergency management personnel supported (fully or partially) by EMPG</t>
  </si>
  <si>
    <t>Total number of state/territory, local, and tribal emergency management personnel funded (fully or partially) by the EMPG. This number provides the "Universe" number for the training and exercise templates.</t>
  </si>
  <si>
    <t>Identify the 3-5 priority areas that serve as the focus for EMPG-funded investments and the performance goals associated with each priority.</t>
  </si>
  <si>
    <t>Provide a description of the cost share for EMPG and matching funds.</t>
  </si>
  <si>
    <t>EMPG funds (federal AND match) allocated towards STATE/TERRITORY emergency management personnel</t>
  </si>
  <si>
    <t>EMPG funds (federal AND match) allocated towards NON-STATE/TERRITORY emergency management personnel (e.g., local, tribal)</t>
  </si>
  <si>
    <t>Total number state/territory emergency management full time equivalent (FTE) personnel (including those supported and not supported by EMPG)</t>
  </si>
  <si>
    <t>Number state/territory emergency management FTE personnel supported (fully or partially) by EMPG</t>
  </si>
  <si>
    <t>EMPG Funded Personnel Data</t>
  </si>
  <si>
    <t>Amount paid by EMPG</t>
  </si>
  <si>
    <t>Current Capability Metrics</t>
  </si>
  <si>
    <r>
      <rPr>
        <b/>
        <i/>
        <sz val="8.5"/>
        <color theme="1"/>
        <rFont val="Calibri"/>
        <family val="2"/>
        <scheme val="minor"/>
      </rPr>
      <t>Example:</t>
    </r>
    <r>
      <rPr>
        <i/>
        <sz val="8.5"/>
        <color theme="1"/>
        <rFont val="Calibri"/>
        <family val="2"/>
        <scheme val="minor"/>
      </rPr>
      <t xml:space="preserve">
- Sheltering for 6,000 people
- Food &amp; water for 60,000 people</t>
    </r>
  </si>
  <si>
    <r>
      <rPr>
        <b/>
        <i/>
        <sz val="8.5"/>
        <color theme="1"/>
        <rFont val="Calibri"/>
        <family val="2"/>
        <scheme val="minor"/>
      </rPr>
      <t>Example:</t>
    </r>
    <r>
      <rPr>
        <i/>
        <sz val="8.5"/>
        <color theme="1"/>
        <rFont val="Calibri"/>
        <family val="2"/>
        <scheme val="minor"/>
      </rPr>
      <t xml:space="preserve">
- Coordinate with key stakeholders to update the State Distribution Management Plan annually by September 30th.
- Conduct a tabletop exercise with state and local emergency management officials and other key stakeholders to test logistics and supply chain management capabilities during a major disaster by May 31, 2022.
- Identify and procure critical emergency supplies needed to support a major disaster and develop a five-year viable inventory management plan by June 30, 2021. 
- Procure an inventory management system by June 30, 2021. 
- Identify suitable and available facilities for stockpiling of critical emergency supplies and enter into lease agreements by June 30, 2022.</t>
    </r>
  </si>
  <si>
    <r>
      <rPr>
        <b/>
        <i/>
        <sz val="8.5"/>
        <color theme="1"/>
        <rFont val="Calibri"/>
        <family val="2"/>
        <scheme val="minor"/>
      </rPr>
      <t xml:space="preserve">Example: 
</t>
    </r>
    <r>
      <rPr>
        <i/>
        <sz val="8.5"/>
        <color theme="1"/>
        <rFont val="Calibri"/>
        <family val="2"/>
        <scheme val="minor"/>
      </rPr>
      <t xml:space="preserve">Within three years, the (state/territory) will have the capability to identify and mobilize life-sustaining commodities, resources, and services to 10,000 people requiring shelter and 100,000 people requiring food and water, within 24-hours of an incident, and to maintain the distribution system for at least 30 days.  </t>
    </r>
  </si>
  <si>
    <t>Describe the gaps or areas of need as identified through the THIRA/SPR process and other relevant assessments.</t>
  </si>
  <si>
    <t xml:space="preserve">Provide a BRIEF overview of the state or territory's investment strategy by identifying proposed EMPG-funded investments; briefly explaining how they support the identified priorities and performance goals, along with the state/territory's risks, gaps, and needs identified above; and providing the anticipated impact of the investments relative to the priorities, performance goals, and/or core capabilities supported. </t>
  </si>
  <si>
    <r>
      <rPr>
        <b/>
        <sz val="11"/>
        <rFont val="Calibri"/>
        <family val="2"/>
        <scheme val="minor"/>
      </rPr>
      <t xml:space="preserve">Purpose: </t>
    </r>
    <r>
      <rPr>
        <sz val="11"/>
        <rFont val="Calibri"/>
        <family val="2"/>
        <scheme val="minor"/>
      </rPr>
      <t xml:space="preserve"> The intent of this worksheet is to provide an overview of the state/territory's preparedness investment strategy. It includes separate sections to explain the most recent THIRA/SPR results; significant risks and capability gaps that currently exist based on THIRA/SPR outputs and other information sources; resulting preparedness priorities; the goals associated with each priority area; and, the anticipated impact of the proposed EMPG-funded investments  relative to the priorities, performance goals, and/or core capabilities supported.
</t>
    </r>
    <r>
      <rPr>
        <b/>
        <sz val="11"/>
        <rFont val="Calibri"/>
        <family val="2"/>
        <scheme val="minor"/>
      </rPr>
      <t>Instructions:</t>
    </r>
    <r>
      <rPr>
        <sz val="11"/>
        <rFont val="Calibri"/>
        <family val="2"/>
        <scheme val="minor"/>
      </rPr>
      <t xml:space="preserve">  For the Priorities and Goals section, identify the 3-5 priorities that were mutually agreed to and approved by the Regional Administrator.
At least one performance goal should be identified for each priority area. Each goal must be: specific; measurable; achievable within the period of performance; relevant to the priority area; and have a target date for completion (i.e. SMART goal). It should describe how achieving each goal or objective will impact the priority area it supports by the end of the period of performance.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</si>
</sst>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409]* #,##0.00_);_([$$-409]* \(#,##0.00\);_([$$-409]* &quot;-&quot;??_);_(@_)"/>
  </numFmts>
  <fonts count="22"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color rgb="FF000000"/>
      <name val="Times New Roman"/>
      <family val="1"/>
    </font>
    <font>
      <sz val="11"/>
      <name val="Calibri"/>
      <family val="2"/>
      <scheme val="minor"/>
    </font>
    <font>
      <u/>
      <sz val="11"/>
      <color theme="10"/>
      <name val="Calibri"/>
      <family val="2"/>
      <scheme val="minor"/>
    </font>
    <font>
      <b/>
      <sz val="11"/>
      <color theme="0"/>
      <name val="Calibri"/>
      <family val="2"/>
      <scheme val="minor"/>
    </font>
    <font>
      <b/>
      <u/>
      <sz val="18"/>
      <color theme="0"/>
      <name val="Calibri"/>
      <family val="2"/>
      <scheme val="minor"/>
    </font>
    <font>
      <u/>
      <sz val="11"/>
      <color theme="0"/>
      <name val="Calibri"/>
      <family val="2"/>
      <scheme val="minor"/>
    </font>
    <font>
      <b/>
      <u/>
      <sz val="16"/>
      <color theme="0"/>
      <name val="Calibri"/>
      <family val="2"/>
      <scheme val="minor"/>
    </font>
    <font>
      <sz val="14"/>
      <color theme="0"/>
      <name val="Calibri"/>
      <family val="2"/>
      <scheme val="minor"/>
    </font>
    <font>
      <i/>
      <sz val="8.5"/>
      <color theme="1"/>
      <name val="Calibri"/>
      <family val="2"/>
      <scheme val="minor"/>
    </font>
    <font>
      <sz val="12"/>
      <color theme="0"/>
      <name val="Calibri"/>
      <family val="2"/>
      <scheme val="minor"/>
    </font>
    <font>
      <b/>
      <sz val="11.5"/>
      <color theme="0"/>
      <name val="Calibri"/>
      <family val="2"/>
      <scheme val="minor"/>
    </font>
    <font>
      <sz val="8"/>
      <color theme="1"/>
      <name val="Calibri"/>
      <family val="2"/>
      <scheme val="minor"/>
    </font>
    <font>
      <sz val="10"/>
      <color theme="0"/>
      <name val="Calibri"/>
      <family val="2"/>
      <scheme val="minor"/>
    </font>
    <font>
      <u/>
      <sz val="11"/>
      <color theme="1"/>
      <name val="Calibri"/>
      <family val="2"/>
      <scheme val="minor"/>
    </font>
    <font>
      <b/>
      <sz val="11"/>
      <name val="Calibri"/>
      <family val="2"/>
      <scheme val="minor"/>
    </font>
    <font>
      <b/>
      <sz val="14"/>
      <color theme="0"/>
      <name val="Calibri"/>
      <family val="2"/>
      <scheme val="minor"/>
    </font>
    <font>
      <u/>
      <sz val="11"/>
      <name val="Calibri"/>
      <family val="2"/>
      <scheme val="minor"/>
    </font>
    <font>
      <b/>
      <i/>
      <sz val="8.5"/>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1"/>
        <bgColor indexed="64"/>
      </patternFill>
    </fill>
    <fill>
      <patternFill patternType="solid">
        <fgColor rgb="FFD9D9D9"/>
        <bgColor indexed="64"/>
      </patternFill>
    </fill>
    <fill>
      <patternFill patternType="solid">
        <fgColor rgb="FF305496"/>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theme="7" tint="0.59999389629810485"/>
        <bgColor indexed="64"/>
      </patternFill>
    </fill>
  </fills>
  <borders count="96">
    <border>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bottom style="medium">
        <color rgb="FF000000"/>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ck">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top/>
      <bottom style="thick">
        <color indexed="64"/>
      </bottom>
      <diagonal/>
    </border>
    <border>
      <left style="medium">
        <color indexed="64"/>
      </left>
      <right/>
      <top/>
      <bottom style="thick">
        <color indexed="64"/>
      </bottom>
      <diagonal/>
    </border>
    <border>
      <left/>
      <right style="thick">
        <color indexed="64"/>
      </right>
      <top style="thin">
        <color indexed="64"/>
      </top>
      <bottom/>
      <diagonal/>
    </border>
    <border>
      <left/>
      <right style="thick">
        <color indexed="64"/>
      </right>
      <top/>
      <bottom style="thick">
        <color indexed="64"/>
      </bottom>
      <diagonal/>
    </border>
    <border>
      <left/>
      <right style="thick">
        <color indexed="64"/>
      </right>
      <top/>
      <bottom/>
      <diagonal/>
    </border>
    <border>
      <left style="medium">
        <color indexed="64"/>
      </left>
      <right style="medium">
        <color indexed="64"/>
      </right>
      <top/>
      <bottom style="medium">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diagonal/>
    </border>
    <border>
      <left style="thick">
        <color indexed="64"/>
      </left>
      <right/>
      <top style="thin">
        <color indexed="64"/>
      </top>
      <bottom style="thin">
        <color indexed="64"/>
      </bottom>
      <diagonal/>
    </border>
    <border>
      <left style="thick">
        <color indexed="64"/>
      </left>
      <right/>
      <top style="thin">
        <color indexed="64"/>
      </top>
      <bottom style="thick">
        <color indexed="64"/>
      </bottom>
      <diagonal/>
    </border>
    <border>
      <left/>
      <right style="thick">
        <color indexed="64"/>
      </right>
      <top/>
      <bottom style="thin">
        <color indexed="64"/>
      </bottom>
      <diagonal/>
    </border>
    <border>
      <left style="thick">
        <color indexed="64"/>
      </left>
      <right/>
      <top/>
      <bottom/>
      <diagonal/>
    </border>
    <border>
      <left/>
      <right style="thin">
        <color indexed="64"/>
      </right>
      <top style="thin">
        <color rgb="FF000000"/>
      </top>
      <bottom/>
      <diagonal/>
    </border>
    <border>
      <left style="thin">
        <color indexed="64"/>
      </left>
      <right/>
      <top/>
      <bottom style="medium">
        <color indexed="64"/>
      </bottom>
      <diagonal/>
    </border>
  </borders>
  <cellStyleXfs count="4">
    <xf numFmtId="0" fontId="0" fillId="0" borderId="0"/>
    <xf numFmtId="44" fontId="1" fillId="0" borderId="0" applyFont="0" applyFill="0" applyBorder="0" applyAlignment="0" applyProtection="0"/>
    <xf numFmtId="0" fontId="4" fillId="0" borderId="0"/>
    <xf numFmtId="0" fontId="6" fillId="0" borderId="0" applyNumberFormat="0" applyFill="0" applyBorder="0" applyAlignment="0" applyProtection="0"/>
  </cellStyleXfs>
  <cellXfs count="497">
    <xf numFmtId="0" fontId="0" fillId="0" borderId="0" xfId="0"/>
    <xf numFmtId="0" fontId="0" fillId="2" borderId="0" xfId="0" applyFill="1"/>
    <xf numFmtId="0" fontId="0" fillId="2" borderId="0" xfId="0" applyFill="1" applyAlignment="1">
      <alignment vertical="center" wrapText="1"/>
    </xf>
    <xf numFmtId="0" fontId="5" fillId="0" borderId="0" xfId="0" applyFont="1" applyFill="1"/>
    <xf numFmtId="0" fontId="0" fillId="2" borderId="0" xfId="0" applyFill="1" applyBorder="1"/>
    <xf numFmtId="0" fontId="3" fillId="3" borderId="5" xfId="0" applyFont="1" applyFill="1" applyBorder="1"/>
    <xf numFmtId="0" fontId="0" fillId="0" borderId="8" xfId="0" applyBorder="1"/>
    <xf numFmtId="0" fontId="0" fillId="0" borderId="11" xfId="0" applyBorder="1"/>
    <xf numFmtId="0" fontId="3" fillId="3" borderId="1" xfId="0" applyFont="1" applyFill="1" applyBorder="1"/>
    <xf numFmtId="0" fontId="3" fillId="3" borderId="6" xfId="0" applyFont="1" applyFill="1" applyBorder="1"/>
    <xf numFmtId="0" fontId="0" fillId="3" borderId="5" xfId="0" applyFill="1" applyBorder="1"/>
    <xf numFmtId="44" fontId="0" fillId="0" borderId="8" xfId="1" applyFont="1" applyBorder="1"/>
    <xf numFmtId="0" fontId="0" fillId="0" borderId="2" xfId="0" applyBorder="1"/>
    <xf numFmtId="0" fontId="0" fillId="0" borderId="15" xfId="0" applyFill="1" applyBorder="1"/>
    <xf numFmtId="0" fontId="0" fillId="0" borderId="16" xfId="0" applyBorder="1"/>
    <xf numFmtId="0" fontId="0" fillId="0" borderId="15" xfId="0" applyBorder="1"/>
    <xf numFmtId="0" fontId="0" fillId="4" borderId="23" xfId="0" applyFill="1" applyBorder="1" applyAlignment="1">
      <alignment horizontal="center" vertical="center" wrapText="1"/>
    </xf>
    <xf numFmtId="0" fontId="0" fillId="4" borderId="4" xfId="0" applyFill="1" applyBorder="1" applyAlignment="1">
      <alignment horizontal="center" vertical="center" wrapText="1"/>
    </xf>
    <xf numFmtId="0" fontId="0" fillId="4" borderId="20" xfId="0" applyFill="1" applyBorder="1" applyAlignment="1">
      <alignment horizontal="center" vertical="center" wrapText="1"/>
    </xf>
    <xf numFmtId="0" fontId="0" fillId="2" borderId="0" xfId="0" applyFill="1" applyAlignment="1">
      <alignment horizontal="center" vertical="center"/>
    </xf>
    <xf numFmtId="0" fontId="0" fillId="6" borderId="0" xfId="0" applyFill="1"/>
    <xf numFmtId="0" fontId="5" fillId="6" borderId="0" xfId="0" applyFont="1" applyFill="1"/>
    <xf numFmtId="0" fontId="5" fillId="6" borderId="0" xfId="0" applyFont="1" applyFill="1" applyBorder="1"/>
    <xf numFmtId="0" fontId="0" fillId="6" borderId="0" xfId="0" applyFill="1" applyBorder="1"/>
    <xf numFmtId="164" fontId="0" fillId="0" borderId="8" xfId="0" applyNumberFormat="1" applyBorder="1"/>
    <xf numFmtId="164" fontId="0" fillId="2" borderId="0" xfId="0" applyNumberFormat="1" applyFill="1"/>
    <xf numFmtId="164" fontId="3" fillId="3" borderId="1" xfId="0" applyNumberFormat="1" applyFont="1" applyFill="1" applyBorder="1"/>
    <xf numFmtId="164" fontId="0" fillId="0" borderId="0" xfId="0" applyNumberFormat="1"/>
    <xf numFmtId="164" fontId="0" fillId="6" borderId="0" xfId="0" applyNumberFormat="1" applyFill="1"/>
    <xf numFmtId="164" fontId="0" fillId="6" borderId="0" xfId="0" applyNumberFormat="1" applyFill="1" applyBorder="1"/>
    <xf numFmtId="164" fontId="0" fillId="0" borderId="11" xfId="0" applyNumberFormat="1" applyBorder="1"/>
    <xf numFmtId="164" fontId="0" fillId="5" borderId="0" xfId="0" applyNumberFormat="1" applyFill="1" applyBorder="1"/>
    <xf numFmtId="164" fontId="0" fillId="5" borderId="8" xfId="0" applyNumberFormat="1" applyFill="1" applyBorder="1"/>
    <xf numFmtId="164" fontId="0" fillId="0" borderId="10" xfId="0" applyNumberFormat="1" applyBorder="1"/>
    <xf numFmtId="0" fontId="5" fillId="7" borderId="39" xfId="0" applyFont="1" applyFill="1" applyBorder="1"/>
    <xf numFmtId="0" fontId="0" fillId="7" borderId="39" xfId="0" applyFill="1" applyBorder="1"/>
    <xf numFmtId="164" fontId="0" fillId="7" borderId="39" xfId="0" applyNumberFormat="1" applyFill="1" applyBorder="1"/>
    <xf numFmtId="0" fontId="0" fillId="4" borderId="2" xfId="0" applyFill="1" applyBorder="1" applyAlignment="1">
      <alignment horizontal="center" vertical="center" wrapText="1"/>
    </xf>
    <xf numFmtId="0" fontId="0" fillId="4" borderId="15" xfId="0" applyFill="1" applyBorder="1" applyAlignment="1">
      <alignment horizontal="center" vertical="center" wrapText="1"/>
    </xf>
    <xf numFmtId="0" fontId="0" fillId="2" borderId="0" xfId="0" applyFill="1" applyAlignment="1">
      <alignment horizontal="center" vertical="center" wrapText="1"/>
    </xf>
    <xf numFmtId="0" fontId="0" fillId="5" borderId="0" xfId="0" applyFill="1"/>
    <xf numFmtId="0" fontId="0" fillId="7" borderId="0" xfId="0" applyFill="1" applyBorder="1"/>
    <xf numFmtId="0" fontId="7" fillId="3" borderId="5" xfId="0" applyFont="1" applyFill="1" applyBorder="1" applyProtection="1"/>
    <xf numFmtId="164" fontId="0" fillId="0" borderId="6" xfId="0" applyNumberFormat="1" applyBorder="1" applyProtection="1"/>
    <xf numFmtId="0" fontId="7" fillId="3" borderId="7" xfId="0" applyFont="1" applyFill="1" applyBorder="1" applyProtection="1"/>
    <xf numFmtId="164" fontId="0" fillId="0" borderId="8" xfId="0" applyNumberFormat="1" applyBorder="1" applyProtection="1"/>
    <xf numFmtId="0" fontId="7" fillId="3" borderId="9" xfId="0" applyFont="1" applyFill="1" applyBorder="1" applyProtection="1"/>
    <xf numFmtId="164" fontId="0" fillId="0" borderId="11" xfId="0" applyNumberFormat="1" applyBorder="1" applyProtection="1"/>
    <xf numFmtId="164" fontId="0" fillId="2" borderId="0" xfId="0" applyNumberFormat="1" applyFill="1" applyBorder="1"/>
    <xf numFmtId="164" fontId="3" fillId="3" borderId="47" xfId="0" applyNumberFormat="1" applyFont="1" applyFill="1" applyBorder="1"/>
    <xf numFmtId="164" fontId="3" fillId="3" borderId="18" xfId="0" applyNumberFormat="1" applyFont="1" applyFill="1" applyBorder="1"/>
    <xf numFmtId="164" fontId="3" fillId="3" borderId="53" xfId="0" applyNumberFormat="1" applyFont="1" applyFill="1" applyBorder="1"/>
    <xf numFmtId="164" fontId="3" fillId="3" borderId="19" xfId="0" applyNumberFormat="1" applyFont="1" applyFill="1" applyBorder="1"/>
    <xf numFmtId="0" fontId="0" fillId="0" borderId="0" xfId="0" applyFill="1"/>
    <xf numFmtId="0" fontId="2" fillId="0" borderId="0" xfId="0" applyNumberFormat="1" applyFont="1" applyFill="1"/>
    <xf numFmtId="0" fontId="0" fillId="2" borderId="0" xfId="0" applyNumberFormat="1" applyFill="1"/>
    <xf numFmtId="0" fontId="3" fillId="3" borderId="48" xfId="0" applyNumberFormat="1" applyFont="1" applyFill="1" applyBorder="1"/>
    <xf numFmtId="0" fontId="3" fillId="3" borderId="52" xfId="0" applyNumberFormat="1" applyFont="1" applyFill="1" applyBorder="1"/>
    <xf numFmtId="0" fontId="3" fillId="2" borderId="0" xfId="0" applyFont="1" applyFill="1" applyBorder="1"/>
    <xf numFmtId="0" fontId="3" fillId="3" borderId="14" xfId="0" applyFont="1" applyFill="1" applyBorder="1"/>
    <xf numFmtId="0" fontId="3" fillId="3" borderId="23" xfId="0" applyFont="1" applyFill="1" applyBorder="1"/>
    <xf numFmtId="0" fontId="3" fillId="3" borderId="24" xfId="0" applyFont="1" applyFill="1" applyBorder="1"/>
    <xf numFmtId="164" fontId="0" fillId="0" borderId="3" xfId="0" applyNumberFormat="1" applyBorder="1"/>
    <xf numFmtId="164" fontId="0" fillId="0" borderId="20" xfId="0" applyNumberFormat="1" applyBorder="1"/>
    <xf numFmtId="164" fontId="0" fillId="0" borderId="4" xfId="0" applyNumberFormat="1" applyBorder="1"/>
    <xf numFmtId="164" fontId="0" fillId="0" borderId="40" xfId="0" applyNumberFormat="1" applyBorder="1"/>
    <xf numFmtId="164" fontId="3" fillId="3" borderId="60" xfId="0" applyNumberFormat="1" applyFont="1" applyFill="1" applyBorder="1"/>
    <xf numFmtId="164" fontId="3" fillId="3" borderId="27" xfId="0" applyNumberFormat="1" applyFont="1" applyFill="1" applyBorder="1"/>
    <xf numFmtId="0" fontId="0" fillId="5" borderId="25" xfId="0" applyFill="1" applyBorder="1"/>
    <xf numFmtId="0" fontId="0" fillId="4" borderId="14" xfId="0" applyNumberFormat="1" applyFill="1" applyBorder="1"/>
    <xf numFmtId="164" fontId="0" fillId="0" borderId="2" xfId="0" applyNumberFormat="1" applyBorder="1"/>
    <xf numFmtId="164" fontId="0" fillId="0" borderId="15" xfId="0" applyNumberFormat="1" applyBorder="1"/>
    <xf numFmtId="0" fontId="0" fillId="4" borderId="59" xfId="0" applyNumberFormat="1" applyFill="1" applyBorder="1"/>
    <xf numFmtId="164" fontId="0" fillId="0" borderId="16" xfId="0" applyNumberFormat="1" applyBorder="1"/>
    <xf numFmtId="164" fontId="0" fillId="0" borderId="17" xfId="0" applyNumberFormat="1" applyBorder="1"/>
    <xf numFmtId="0" fontId="6" fillId="2" borderId="0" xfId="3" applyFill="1"/>
    <xf numFmtId="0" fontId="0" fillId="0" borderId="0" xfId="0" applyBorder="1" applyProtection="1">
      <protection locked="0"/>
    </xf>
    <xf numFmtId="0" fontId="0" fillId="0" borderId="0" xfId="0" applyBorder="1" applyProtection="1"/>
    <xf numFmtId="0" fontId="5" fillId="0" borderId="7" xfId="0" applyFont="1" applyFill="1" applyBorder="1" applyProtection="1">
      <protection locked="0"/>
    </xf>
    <xf numFmtId="164" fontId="0" fillId="0" borderId="0" xfId="0" applyNumberFormat="1" applyBorder="1" applyProtection="1">
      <protection locked="0"/>
    </xf>
    <xf numFmtId="0" fontId="5" fillId="0" borderId="0" xfId="0" applyFont="1" applyFill="1" applyProtection="1">
      <protection locked="0"/>
    </xf>
    <xf numFmtId="0" fontId="0" fillId="0" borderId="0" xfId="0" applyProtection="1">
      <protection locked="0"/>
    </xf>
    <xf numFmtId="164" fontId="0" fillId="0" borderId="0" xfId="0" applyNumberFormat="1" applyProtection="1">
      <protection locked="0"/>
    </xf>
    <xf numFmtId="0" fontId="0" fillId="0" borderId="56" xfId="0" applyBorder="1"/>
    <xf numFmtId="0" fontId="9" fillId="3" borderId="62" xfId="3" applyFont="1" applyFill="1" applyBorder="1"/>
    <xf numFmtId="0" fontId="0" fillId="0" borderId="0" xfId="0" applyAlignment="1"/>
    <xf numFmtId="0" fontId="3" fillId="5" borderId="1" xfId="0" applyFont="1" applyFill="1" applyBorder="1"/>
    <xf numFmtId="0" fontId="0" fillId="5" borderId="0" xfId="0" applyFill="1" applyBorder="1"/>
    <xf numFmtId="0" fontId="0" fillId="2" borderId="0" xfId="0" applyFill="1" applyProtection="1">
      <protection locked="0"/>
    </xf>
    <xf numFmtId="0" fontId="0" fillId="4" borderId="2" xfId="0" applyFill="1" applyBorder="1" applyAlignment="1">
      <alignment horizontal="center" vertical="center" wrapText="1"/>
    </xf>
    <xf numFmtId="0" fontId="0" fillId="2" borderId="0" xfId="0" applyFill="1" applyBorder="1" applyProtection="1">
      <protection locked="0"/>
    </xf>
    <xf numFmtId="0" fontId="0" fillId="0" borderId="2" xfId="0" applyFill="1" applyBorder="1"/>
    <xf numFmtId="0" fontId="0" fillId="0" borderId="58" xfId="0" applyBorder="1"/>
    <xf numFmtId="0" fontId="0" fillId="5" borderId="0" xfId="0" applyFill="1" applyAlignment="1">
      <alignment vertical="center" wrapText="1"/>
    </xf>
    <xf numFmtId="0" fontId="0" fillId="4" borderId="29" xfId="0" applyFill="1" applyBorder="1" applyAlignment="1">
      <alignment horizontal="center" vertical="center" wrapText="1"/>
    </xf>
    <xf numFmtId="0" fontId="0" fillId="4" borderId="25" xfId="0" applyFill="1" applyBorder="1" applyAlignment="1">
      <alignment horizontal="center" vertical="center" wrapText="1"/>
    </xf>
    <xf numFmtId="0" fontId="0" fillId="0" borderId="14" xfId="0" applyFill="1" applyBorder="1"/>
    <xf numFmtId="0" fontId="0" fillId="0" borderId="16" xfId="0" applyFill="1" applyBorder="1"/>
    <xf numFmtId="0" fontId="0" fillId="0" borderId="34" xfId="0" applyFill="1" applyBorder="1"/>
    <xf numFmtId="0" fontId="0" fillId="0" borderId="73" xfId="0" applyBorder="1"/>
    <xf numFmtId="0" fontId="0" fillId="0" borderId="34" xfId="0" applyBorder="1"/>
    <xf numFmtId="0" fontId="0" fillId="0" borderId="74" xfId="0" applyBorder="1"/>
    <xf numFmtId="0" fontId="0" fillId="0" borderId="46" xfId="0" applyFill="1" applyBorder="1"/>
    <xf numFmtId="0" fontId="0" fillId="0" borderId="74" xfId="0" applyFill="1" applyBorder="1"/>
    <xf numFmtId="0" fontId="0" fillId="0" borderId="72" xfId="0" applyBorder="1"/>
    <xf numFmtId="0" fontId="0" fillId="0" borderId="17" xfId="0" applyBorder="1"/>
    <xf numFmtId="0" fontId="0" fillId="2" borderId="0" xfId="0" applyFill="1" applyAlignment="1">
      <alignment wrapText="1"/>
    </xf>
    <xf numFmtId="0" fontId="0" fillId="2" borderId="0" xfId="0" applyFill="1" applyBorder="1" applyAlignment="1">
      <alignment wrapText="1"/>
    </xf>
    <xf numFmtId="0" fontId="0" fillId="5" borderId="7" xfId="0" applyFill="1" applyBorder="1"/>
    <xf numFmtId="0" fontId="0" fillId="5" borderId="8" xfId="0" applyFill="1" applyBorder="1"/>
    <xf numFmtId="0" fontId="0" fillId="5" borderId="7" xfId="0" applyFill="1" applyBorder="1" applyProtection="1">
      <protection locked="0"/>
    </xf>
    <xf numFmtId="0" fontId="0" fillId="5" borderId="8" xfId="0" applyFill="1" applyBorder="1" applyProtection="1">
      <protection locked="0"/>
    </xf>
    <xf numFmtId="0" fontId="0" fillId="4" borderId="56" xfId="0" applyFill="1" applyBorder="1" applyAlignment="1">
      <alignment horizontal="center" vertical="center" wrapText="1"/>
    </xf>
    <xf numFmtId="0" fontId="0" fillId="0" borderId="38" xfId="0" applyBorder="1"/>
    <xf numFmtId="0" fontId="0" fillId="0" borderId="13" xfId="0" applyFill="1" applyBorder="1" applyAlignment="1">
      <alignment wrapText="1"/>
    </xf>
    <xf numFmtId="0" fontId="0" fillId="0" borderId="58" xfId="0" applyFill="1" applyBorder="1"/>
    <xf numFmtId="0" fontId="0" fillId="0" borderId="73" xfId="0" applyFill="1" applyBorder="1"/>
    <xf numFmtId="0" fontId="0" fillId="4" borderId="14" xfId="0" applyFill="1" applyBorder="1" applyAlignment="1">
      <alignment horizontal="center" vertical="center" wrapText="1"/>
    </xf>
    <xf numFmtId="44" fontId="0" fillId="0" borderId="0" xfId="1" applyFont="1" applyBorder="1" applyProtection="1">
      <protection locked="0"/>
    </xf>
    <xf numFmtId="44" fontId="0" fillId="0" borderId="0" xfId="1" applyFont="1" applyProtection="1">
      <protection locked="0"/>
    </xf>
    <xf numFmtId="44" fontId="0" fillId="0" borderId="0" xfId="1" applyFont="1"/>
    <xf numFmtId="0" fontId="3" fillId="3" borderId="11" xfId="0" applyFont="1" applyFill="1" applyBorder="1"/>
    <xf numFmtId="0" fontId="9" fillId="3" borderId="8" xfId="3" applyFont="1" applyFill="1" applyBorder="1" applyAlignment="1">
      <alignment horizontal="center" vertical="center"/>
    </xf>
    <xf numFmtId="0" fontId="9" fillId="3" borderId="6" xfId="3" applyFont="1" applyFill="1" applyBorder="1" applyAlignment="1">
      <alignment horizontal="center" vertical="center"/>
    </xf>
    <xf numFmtId="0" fontId="0" fillId="2" borderId="13" xfId="0" applyFill="1" applyBorder="1"/>
    <xf numFmtId="0" fontId="0" fillId="2" borderId="12" xfId="0" applyFill="1" applyBorder="1"/>
    <xf numFmtId="0" fontId="0" fillId="5" borderId="80" xfId="0" applyFill="1" applyBorder="1" applyAlignment="1">
      <alignment vertical="center" wrapText="1"/>
    </xf>
    <xf numFmtId="0" fontId="0" fillId="2" borderId="45" xfId="0" applyFill="1" applyBorder="1"/>
    <xf numFmtId="0" fontId="0" fillId="4" borderId="66" xfId="0" applyFill="1" applyBorder="1" applyAlignment="1">
      <alignment horizontal="center" vertical="center" wrapText="1"/>
    </xf>
    <xf numFmtId="0" fontId="0" fillId="4" borderId="68" xfId="0" applyFill="1" applyBorder="1" applyAlignment="1">
      <alignment horizontal="center" vertical="center" wrapText="1"/>
    </xf>
    <xf numFmtId="0" fontId="0" fillId="0" borderId="27" xfId="0" applyBorder="1" applyAlignment="1" applyProtection="1">
      <alignment wrapText="1"/>
      <protection locked="0"/>
    </xf>
    <xf numFmtId="0" fontId="0" fillId="0" borderId="35" xfId="0" applyBorder="1" applyAlignment="1" applyProtection="1">
      <alignment wrapText="1"/>
      <protection locked="0"/>
    </xf>
    <xf numFmtId="0" fontId="0" fillId="0" borderId="2" xfId="0" applyBorder="1" applyAlignment="1" applyProtection="1">
      <alignment wrapText="1"/>
      <protection locked="0"/>
    </xf>
    <xf numFmtId="0" fontId="0" fillId="0" borderId="16" xfId="0" applyBorder="1" applyAlignment="1" applyProtection="1">
      <alignment wrapText="1"/>
      <protection locked="0"/>
    </xf>
    <xf numFmtId="0" fontId="0" fillId="0" borderId="28" xfId="0" applyFill="1" applyBorder="1" applyAlignment="1" applyProtection="1">
      <alignment wrapText="1"/>
      <protection locked="0"/>
    </xf>
    <xf numFmtId="0" fontId="0" fillId="0" borderId="61" xfId="0" applyFill="1" applyBorder="1" applyAlignment="1" applyProtection="1">
      <alignment wrapText="1"/>
      <protection locked="0"/>
    </xf>
    <xf numFmtId="0" fontId="0" fillId="0" borderId="15" xfId="0" applyFill="1" applyBorder="1" applyAlignment="1" applyProtection="1">
      <alignment wrapText="1"/>
      <protection locked="0"/>
    </xf>
    <xf numFmtId="0" fontId="0" fillId="0" borderId="17" xfId="0" applyFill="1" applyBorder="1" applyAlignment="1" applyProtection="1">
      <alignment wrapText="1"/>
      <protection locked="0"/>
    </xf>
    <xf numFmtId="0" fontId="0" fillId="2" borderId="0" xfId="0" applyFill="1" applyBorder="1" applyAlignment="1" applyProtection="1">
      <alignment wrapText="1"/>
      <protection locked="0"/>
    </xf>
    <xf numFmtId="0" fontId="0" fillId="5" borderId="0" xfId="0" applyFill="1" applyBorder="1" applyAlignment="1" applyProtection="1">
      <alignment wrapText="1"/>
      <protection locked="0"/>
    </xf>
    <xf numFmtId="0" fontId="3" fillId="3" borderId="48" xfId="0" applyFont="1" applyFill="1" applyBorder="1" applyAlignment="1" applyProtection="1">
      <alignment horizontal="center" vertical="center" wrapText="1"/>
    </xf>
    <xf numFmtId="0" fontId="0" fillId="0" borderId="44" xfId="0" applyBorder="1" applyAlignment="1" applyProtection="1">
      <alignment horizontal="center" wrapText="1"/>
    </xf>
    <xf numFmtId="0" fontId="0" fillId="2" borderId="0" xfId="0" applyFill="1" applyAlignment="1" applyProtection="1">
      <alignment wrapText="1"/>
    </xf>
    <xf numFmtId="0" fontId="3" fillId="3" borderId="22" xfId="0" applyFont="1" applyFill="1" applyBorder="1" applyAlignment="1" applyProtection="1">
      <alignment horizontal="center" vertical="center" wrapText="1"/>
    </xf>
    <xf numFmtId="0" fontId="0" fillId="0" borderId="22" xfId="0" applyBorder="1" applyAlignment="1" applyProtection="1">
      <alignment horizontal="center" wrapText="1"/>
    </xf>
    <xf numFmtId="0" fontId="3" fillId="3" borderId="49" xfId="0" applyFont="1" applyFill="1" applyBorder="1" applyAlignment="1" applyProtection="1">
      <alignment horizontal="center" vertical="center" wrapText="1"/>
    </xf>
    <xf numFmtId="0" fontId="3" fillId="3" borderId="22" xfId="0" applyFont="1" applyFill="1" applyBorder="1" applyAlignment="1" applyProtection="1">
      <alignment wrapText="1"/>
    </xf>
    <xf numFmtId="0" fontId="0" fillId="2" borderId="0" xfId="0" applyFont="1" applyFill="1" applyBorder="1" applyAlignment="1">
      <alignment wrapText="1"/>
    </xf>
    <xf numFmtId="0" fontId="0" fillId="4" borderId="21" xfId="0" applyFont="1" applyFill="1" applyBorder="1" applyAlignment="1" applyProtection="1">
      <alignment wrapText="1"/>
    </xf>
    <xf numFmtId="0" fontId="0" fillId="4" borderId="9" xfId="0" applyFont="1" applyFill="1" applyBorder="1" applyAlignment="1" applyProtection="1">
      <alignment wrapText="1"/>
    </xf>
    <xf numFmtId="0" fontId="5" fillId="2" borderId="0" xfId="0" applyFont="1" applyFill="1" applyAlignment="1">
      <alignment wrapText="1"/>
    </xf>
    <xf numFmtId="0" fontId="0" fillId="5" borderId="0" xfId="0" applyFill="1" applyAlignment="1">
      <alignment wrapText="1"/>
    </xf>
    <xf numFmtId="0" fontId="0" fillId="5" borderId="0" xfId="0" applyFill="1" applyAlignment="1" applyProtection="1">
      <alignment wrapText="1"/>
    </xf>
    <xf numFmtId="0" fontId="0" fillId="0" borderId="28" xfId="0" applyBorder="1" applyAlignment="1" applyProtection="1">
      <alignment horizontal="center" wrapText="1"/>
    </xf>
    <xf numFmtId="0" fontId="0" fillId="2" borderId="10" xfId="0" applyFill="1" applyBorder="1" applyAlignment="1" applyProtection="1">
      <alignment wrapText="1"/>
    </xf>
    <xf numFmtId="0" fontId="0" fillId="2" borderId="0" xfId="0" applyFill="1" applyBorder="1" applyAlignment="1" applyProtection="1">
      <alignment wrapText="1"/>
    </xf>
    <xf numFmtId="0" fontId="0" fillId="2" borderId="1" xfId="0" applyFill="1" applyBorder="1" applyAlignment="1" applyProtection="1">
      <alignment wrapText="1"/>
    </xf>
    <xf numFmtId="0" fontId="5" fillId="2" borderId="0" xfId="0" applyFont="1" applyFill="1" applyAlignment="1" applyProtection="1">
      <alignment wrapText="1"/>
    </xf>
    <xf numFmtId="0" fontId="5" fillId="2" borderId="0" xfId="0" applyFont="1" applyFill="1" applyBorder="1" applyAlignment="1" applyProtection="1">
      <alignment wrapText="1"/>
    </xf>
    <xf numFmtId="0" fontId="5" fillId="4" borderId="9" xfId="0" applyFont="1" applyFill="1" applyBorder="1" applyAlignment="1" applyProtection="1">
      <alignment horizontal="center" vertical="center" wrapText="1"/>
      <protection locked="0"/>
    </xf>
    <xf numFmtId="0" fontId="5" fillId="4" borderId="42" xfId="0" applyFont="1" applyFill="1" applyBorder="1" applyAlignment="1" applyProtection="1">
      <alignment horizontal="center" vertical="center" wrapText="1"/>
      <protection locked="0"/>
    </xf>
    <xf numFmtId="0" fontId="5" fillId="4" borderId="29" xfId="0" applyFont="1" applyFill="1" applyBorder="1" applyAlignment="1" applyProtection="1">
      <alignment horizontal="center" vertical="center" wrapText="1"/>
      <protection locked="0"/>
    </xf>
    <xf numFmtId="0" fontId="17" fillId="4" borderId="0" xfId="3" applyFont="1" applyFill="1" applyBorder="1" applyAlignment="1" applyProtection="1">
      <alignment horizontal="center" vertical="center" wrapText="1"/>
      <protection locked="0"/>
    </xf>
    <xf numFmtId="0" fontId="5" fillId="4" borderId="8" xfId="0" applyFont="1" applyFill="1" applyBorder="1" applyAlignment="1" applyProtection="1">
      <alignment horizontal="center" vertical="center" wrapText="1"/>
      <protection locked="0"/>
    </xf>
    <xf numFmtId="0" fontId="0" fillId="0" borderId="60" xfId="0" applyBorder="1" applyAlignment="1" applyProtection="1">
      <alignment wrapText="1"/>
      <protection locked="0"/>
    </xf>
    <xf numFmtId="0" fontId="0" fillId="0" borderId="33" xfId="0" applyBorder="1" applyAlignment="1" applyProtection="1">
      <alignment wrapText="1"/>
      <protection locked="0"/>
    </xf>
    <xf numFmtId="0" fontId="0" fillId="0" borderId="56" xfId="0" applyBorder="1" applyAlignment="1" applyProtection="1">
      <alignment wrapText="1"/>
      <protection locked="0"/>
    </xf>
    <xf numFmtId="0" fontId="0" fillId="0" borderId="57" xfId="0" applyBorder="1" applyAlignment="1" applyProtection="1">
      <alignment wrapText="1"/>
      <protection locked="0"/>
    </xf>
    <xf numFmtId="0" fontId="0" fillId="2" borderId="0" xfId="0" applyFill="1" applyBorder="1" applyAlignment="1" applyProtection="1">
      <alignment horizontal="center" vertical="center" wrapText="1"/>
      <protection locked="0"/>
    </xf>
    <xf numFmtId="0" fontId="0" fillId="5" borderId="0" xfId="0" applyFill="1" applyBorder="1" applyAlignment="1" applyProtection="1">
      <alignment horizontal="center" vertical="center" wrapText="1"/>
      <protection locked="0"/>
    </xf>
    <xf numFmtId="0" fontId="0" fillId="2" borderId="0" xfId="0" applyFill="1" applyBorder="1" applyAlignment="1" applyProtection="1">
      <alignment horizontal="center" wrapText="1"/>
    </xf>
    <xf numFmtId="0" fontId="0" fillId="2" borderId="0" xfId="0" applyFill="1" applyBorder="1" applyAlignment="1">
      <alignment horizontal="center" vertical="center" wrapText="1"/>
    </xf>
    <xf numFmtId="0" fontId="6" fillId="2" borderId="0" xfId="3" applyFill="1" applyAlignment="1">
      <alignment horizontal="left" vertical="center" wrapText="1"/>
    </xf>
    <xf numFmtId="0" fontId="3" fillId="3" borderId="66" xfId="0" applyFont="1" applyFill="1" applyBorder="1" applyAlignment="1">
      <alignment horizontal="center" vertical="center" wrapText="1"/>
    </xf>
    <xf numFmtId="0" fontId="3" fillId="3" borderId="43" xfId="0" applyFont="1" applyFill="1" applyBorder="1" applyAlignment="1" applyProtection="1">
      <alignment horizontal="left" vertical="center" wrapText="1"/>
    </xf>
    <xf numFmtId="0" fontId="0" fillId="2" borderId="0" xfId="0" applyFill="1" applyAlignment="1" applyProtection="1">
      <alignment horizontal="left" wrapText="1"/>
    </xf>
    <xf numFmtId="0" fontId="3" fillId="3" borderId="22" xfId="0" applyFont="1" applyFill="1" applyBorder="1" applyAlignment="1" applyProtection="1">
      <alignment horizontal="left" vertical="center" wrapText="1"/>
    </xf>
    <xf numFmtId="0" fontId="3" fillId="3" borderId="49" xfId="0" applyFont="1" applyFill="1" applyBorder="1" applyAlignment="1" applyProtection="1">
      <alignment horizontal="left" vertical="center" wrapText="1"/>
    </xf>
    <xf numFmtId="0" fontId="0" fillId="2" borderId="0" xfId="0" applyFill="1" applyBorder="1" applyAlignment="1">
      <alignment horizontal="left" wrapText="1"/>
    </xf>
    <xf numFmtId="0" fontId="3" fillId="3" borderId="62" xfId="0" applyFont="1" applyFill="1" applyBorder="1" applyAlignment="1" applyProtection="1">
      <alignment wrapText="1"/>
    </xf>
    <xf numFmtId="0" fontId="5" fillId="2" borderId="0" xfId="0" applyFont="1" applyFill="1" applyAlignment="1">
      <alignment horizontal="left" vertical="top" wrapText="1"/>
    </xf>
    <xf numFmtId="0" fontId="0" fillId="2" borderId="9" xfId="0" applyFill="1" applyBorder="1" applyAlignment="1">
      <alignment wrapText="1"/>
    </xf>
    <xf numFmtId="0" fontId="0" fillId="2" borderId="10" xfId="0" applyFill="1" applyBorder="1" applyAlignment="1">
      <alignment wrapText="1"/>
    </xf>
    <xf numFmtId="0" fontId="0" fillId="2" borderId="7" xfId="0" applyFill="1" applyBorder="1"/>
    <xf numFmtId="0" fontId="0" fillId="2" borderId="93" xfId="0" applyFill="1" applyBorder="1" applyAlignment="1">
      <alignment horizontal="center" vertical="center" wrapText="1"/>
    </xf>
    <xf numFmtId="0" fontId="0" fillId="2" borderId="7" xfId="0" applyFill="1" applyBorder="1" applyAlignment="1">
      <alignment wrapText="1"/>
    </xf>
    <xf numFmtId="0" fontId="0" fillId="2" borderId="7" xfId="0" applyFill="1" applyBorder="1" applyAlignment="1" applyProtection="1">
      <alignment wrapText="1"/>
    </xf>
    <xf numFmtId="0" fontId="20" fillId="4" borderId="29" xfId="0" applyFont="1" applyFill="1" applyBorder="1" applyAlignment="1" applyProtection="1">
      <alignment horizontal="center" vertical="center" wrapText="1"/>
      <protection locked="0"/>
    </xf>
    <xf numFmtId="0" fontId="17" fillId="4" borderId="42" xfId="3" applyFont="1" applyFill="1" applyBorder="1" applyAlignment="1" applyProtection="1">
      <alignment horizontal="center" vertical="center" wrapText="1"/>
      <protection locked="0"/>
    </xf>
    <xf numFmtId="0" fontId="0" fillId="4" borderId="2" xfId="0" applyFill="1" applyBorder="1" applyAlignment="1">
      <alignment wrapText="1"/>
    </xf>
    <xf numFmtId="0" fontId="0" fillId="4" borderId="56" xfId="0" applyFill="1" applyBorder="1" applyAlignment="1">
      <alignment wrapText="1"/>
    </xf>
    <xf numFmtId="0" fontId="0" fillId="4" borderId="21" xfId="0" applyFont="1" applyFill="1" applyBorder="1" applyAlignment="1" applyProtection="1">
      <alignment horizontal="center" wrapText="1"/>
    </xf>
    <xf numFmtId="0" fontId="0" fillId="4" borderId="14" xfId="0" applyFont="1" applyFill="1" applyBorder="1" applyAlignment="1" applyProtection="1">
      <alignment horizontal="center" wrapText="1"/>
    </xf>
    <xf numFmtId="0" fontId="0" fillId="4" borderId="59" xfId="0" applyFont="1" applyFill="1" applyBorder="1" applyAlignment="1" applyProtection="1">
      <alignment horizontal="center" wrapText="1"/>
    </xf>
    <xf numFmtId="0" fontId="0" fillId="0" borderId="56" xfId="0" applyFill="1" applyBorder="1"/>
    <xf numFmtId="0" fontId="0" fillId="0" borderId="38" xfId="0" applyFill="1" applyBorder="1"/>
    <xf numFmtId="0" fontId="0" fillId="4" borderId="61" xfId="0" applyFill="1" applyBorder="1" applyAlignment="1">
      <alignment horizontal="center" vertical="center" wrapText="1"/>
    </xf>
    <xf numFmtId="0" fontId="0" fillId="4" borderId="33" xfId="0" applyFill="1" applyBorder="1" applyAlignment="1">
      <alignment horizontal="center" vertical="center" wrapText="1"/>
    </xf>
    <xf numFmtId="0" fontId="0" fillId="0" borderId="53" xfId="0" applyFill="1" applyBorder="1"/>
    <xf numFmtId="0" fontId="0" fillId="5" borderId="5" xfId="0" applyFill="1" applyBorder="1"/>
    <xf numFmtId="0" fontId="6" fillId="0" borderId="56" xfId="3" applyFill="1" applyBorder="1" applyAlignment="1">
      <alignment horizontal="center" vertical="center"/>
    </xf>
    <xf numFmtId="0" fontId="6" fillId="0" borderId="58" xfId="3" applyFill="1" applyBorder="1" applyAlignment="1">
      <alignment horizontal="center" vertical="center"/>
    </xf>
    <xf numFmtId="0" fontId="0" fillId="0" borderId="56" xfId="0" applyFill="1" applyBorder="1" applyAlignment="1">
      <alignment horizontal="left" vertical="center" wrapText="1"/>
    </xf>
    <xf numFmtId="0" fontId="0" fillId="0" borderId="53" xfId="0" applyFill="1" applyBorder="1" applyAlignment="1">
      <alignment horizontal="left" vertical="center" wrapText="1"/>
    </xf>
    <xf numFmtId="0" fontId="0" fillId="0" borderId="58" xfId="0" applyFill="1" applyBorder="1" applyAlignment="1">
      <alignment horizontal="left" vertical="center" wrapText="1"/>
    </xf>
    <xf numFmtId="0" fontId="6" fillId="0" borderId="2" xfId="3" applyFill="1" applyBorder="1" applyAlignment="1">
      <alignment horizontal="center" vertical="center"/>
    </xf>
    <xf numFmtId="0" fontId="0" fillId="0" borderId="2" xfId="0" applyFill="1" applyBorder="1" applyAlignment="1">
      <alignment horizontal="left" vertical="center" wrapText="1"/>
    </xf>
    <xf numFmtId="0" fontId="0" fillId="0" borderId="2" xfId="0" applyFill="1" applyBorder="1" applyAlignment="1">
      <alignment horizontal="left" vertical="center"/>
    </xf>
    <xf numFmtId="0" fontId="6" fillId="0" borderId="2" xfId="3" applyBorder="1" applyAlignment="1">
      <alignment horizontal="center" vertical="center"/>
    </xf>
    <xf numFmtId="0" fontId="0" fillId="0" borderId="2" xfId="0" applyBorder="1" applyAlignment="1">
      <alignment horizontal="left" vertical="center" wrapText="1"/>
    </xf>
    <xf numFmtId="0" fontId="6" fillId="0" borderId="56" xfId="3" applyBorder="1" applyAlignment="1">
      <alignment horizontal="center" vertical="center"/>
    </xf>
    <xf numFmtId="0" fontId="6" fillId="0" borderId="58" xfId="3" applyBorder="1" applyAlignment="1">
      <alignment horizontal="center" vertical="center"/>
    </xf>
    <xf numFmtId="0" fontId="0" fillId="0" borderId="56" xfId="0" applyBorder="1" applyAlignment="1">
      <alignment horizontal="left" vertical="center" wrapText="1"/>
    </xf>
    <xf numFmtId="0" fontId="0" fillId="0" borderId="53" xfId="0" applyBorder="1" applyAlignment="1">
      <alignment horizontal="left" vertical="center" wrapText="1"/>
    </xf>
    <xf numFmtId="0" fontId="0" fillId="0" borderId="58" xfId="0" applyBorder="1" applyAlignment="1">
      <alignment horizontal="left" vertical="center" wrapText="1"/>
    </xf>
    <xf numFmtId="0" fontId="2" fillId="0" borderId="2" xfId="0" applyFont="1" applyBorder="1" applyAlignment="1">
      <alignment horizontal="center" vertical="center"/>
    </xf>
    <xf numFmtId="0" fontId="0" fillId="0" borderId="2" xfId="0" applyBorder="1" applyAlignment="1">
      <alignment horizontal="center" vertical="center"/>
    </xf>
    <xf numFmtId="0" fontId="5" fillId="4" borderId="30" xfId="0" applyFont="1" applyFill="1" applyBorder="1" applyAlignment="1">
      <alignment horizontal="center" vertical="center"/>
    </xf>
    <xf numFmtId="0" fontId="5" fillId="4" borderId="31" xfId="0" applyFont="1" applyFill="1" applyBorder="1" applyAlignment="1">
      <alignment horizontal="center" vertical="center"/>
    </xf>
    <xf numFmtId="0" fontId="5" fillId="4" borderId="32"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8" xfId="0" applyFont="1" applyFill="1" applyBorder="1" applyAlignment="1">
      <alignment horizontal="center" vertical="center"/>
    </xf>
    <xf numFmtId="0" fontId="8" fillId="8" borderId="63" xfId="0" applyFont="1" applyFill="1" applyBorder="1" applyAlignment="1">
      <alignment horizontal="center" vertical="center" wrapText="1"/>
    </xf>
    <xf numFmtId="0" fontId="8" fillId="8" borderId="64" xfId="0" applyFont="1" applyFill="1" applyBorder="1" applyAlignment="1">
      <alignment horizontal="center" vertical="center" wrapText="1"/>
    </xf>
    <xf numFmtId="0" fontId="8" fillId="8" borderId="65" xfId="0" applyFont="1" applyFill="1" applyBorder="1" applyAlignment="1">
      <alignment horizontal="center" vertical="center" wrapText="1"/>
    </xf>
    <xf numFmtId="0" fontId="0" fillId="0" borderId="69" xfId="0" applyFill="1" applyBorder="1" applyAlignment="1">
      <alignment horizontal="left" vertical="center" wrapText="1"/>
    </xf>
    <xf numFmtId="0" fontId="0" fillId="0" borderId="70" xfId="0" applyFill="1" applyBorder="1" applyAlignment="1">
      <alignment horizontal="left" vertical="center" wrapText="1"/>
    </xf>
    <xf numFmtId="0" fontId="0" fillId="4" borderId="66" xfId="0" applyFill="1" applyBorder="1" applyAlignment="1">
      <alignment horizontal="left" vertical="center" wrapText="1"/>
    </xf>
    <xf numFmtId="0" fontId="0" fillId="4" borderId="2" xfId="0" applyFill="1" applyBorder="1" applyAlignment="1">
      <alignment horizontal="left" vertical="center" wrapText="1"/>
    </xf>
    <xf numFmtId="0" fontId="0" fillId="4" borderId="68" xfId="0" applyFill="1" applyBorder="1" applyAlignment="1">
      <alignment horizontal="left" vertical="center" wrapText="1"/>
    </xf>
    <xf numFmtId="0" fontId="0" fillId="4" borderId="69" xfId="0" applyFill="1" applyBorder="1" applyAlignment="1">
      <alignment horizontal="left" vertical="center" wrapText="1"/>
    </xf>
    <xf numFmtId="0" fontId="0" fillId="0" borderId="67" xfId="0" applyFill="1" applyBorder="1" applyAlignment="1">
      <alignment horizontal="left" vertical="center" wrapText="1"/>
    </xf>
    <xf numFmtId="0" fontId="5" fillId="0" borderId="2" xfId="0" applyFont="1" applyFill="1" applyBorder="1" applyAlignment="1">
      <alignment horizontal="left" vertical="center" wrapText="1"/>
    </xf>
    <xf numFmtId="0" fontId="0" fillId="0" borderId="90" xfId="0" applyFill="1" applyBorder="1" applyAlignment="1">
      <alignment horizontal="left" vertical="center" wrapText="1"/>
    </xf>
    <xf numFmtId="0" fontId="3" fillId="3" borderId="66"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67" xfId="0" applyFont="1" applyFill="1" applyBorder="1" applyAlignment="1">
      <alignment horizontal="center" vertical="center" wrapText="1"/>
    </xf>
    <xf numFmtId="0" fontId="0" fillId="4" borderId="90" xfId="0" applyFill="1" applyBorder="1" applyAlignment="1">
      <alignment horizontal="center" vertical="center" wrapText="1"/>
    </xf>
    <xf numFmtId="0" fontId="0" fillId="4" borderId="53" xfId="0" applyFill="1" applyBorder="1" applyAlignment="1">
      <alignment horizontal="center" vertical="center" wrapText="1"/>
    </xf>
    <xf numFmtId="0" fontId="0" fillId="4" borderId="58" xfId="0" applyFill="1" applyBorder="1" applyAlignment="1">
      <alignment horizontal="center" vertical="center" wrapText="1"/>
    </xf>
    <xf numFmtId="0" fontId="10" fillId="3" borderId="81" xfId="0" applyFont="1" applyFill="1" applyBorder="1" applyAlignment="1">
      <alignment horizontal="center" vertical="center" wrapText="1"/>
    </xf>
    <xf numFmtId="0" fontId="10" fillId="3" borderId="82" xfId="0" applyFont="1" applyFill="1" applyBorder="1" applyAlignment="1">
      <alignment horizontal="center" vertical="center" wrapText="1"/>
    </xf>
    <xf numFmtId="0" fontId="10" fillId="3" borderId="83" xfId="0" applyFont="1" applyFill="1" applyBorder="1" applyAlignment="1">
      <alignment horizontal="center" vertical="center" wrapText="1"/>
    </xf>
    <xf numFmtId="0" fontId="5" fillId="0" borderId="30" xfId="0" applyFont="1" applyFill="1" applyBorder="1" applyAlignment="1">
      <alignment horizontal="left" vertical="center" wrapText="1"/>
    </xf>
    <xf numFmtId="0" fontId="5" fillId="0" borderId="31" xfId="0" applyFont="1" applyFill="1" applyBorder="1" applyAlignment="1">
      <alignment horizontal="left" vertical="center" wrapText="1"/>
    </xf>
    <xf numFmtId="0" fontId="5" fillId="0" borderId="77"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79" xfId="0" applyFont="1" applyFill="1" applyBorder="1" applyAlignment="1">
      <alignment horizontal="left" vertical="center" wrapText="1"/>
    </xf>
    <xf numFmtId="0" fontId="5" fillId="0" borderId="76" xfId="0" applyFont="1" applyFill="1" applyBorder="1" applyAlignment="1">
      <alignment horizontal="left" vertical="center" wrapText="1"/>
    </xf>
    <xf numFmtId="0" fontId="5" fillId="0" borderId="75" xfId="0" applyFont="1" applyFill="1" applyBorder="1" applyAlignment="1">
      <alignment horizontal="left" vertical="center" wrapText="1"/>
    </xf>
    <xf numFmtId="0" fontId="5" fillId="0" borderId="78" xfId="0" applyFont="1" applyFill="1" applyBorder="1" applyAlignment="1">
      <alignment horizontal="left" vertical="center" wrapText="1"/>
    </xf>
    <xf numFmtId="0" fontId="0" fillId="0" borderId="84" xfId="0" applyFill="1" applyBorder="1" applyAlignment="1">
      <alignment horizontal="left" vertical="center" wrapText="1"/>
    </xf>
    <xf numFmtId="0" fontId="0" fillId="0" borderId="86" xfId="0" applyFill="1" applyBorder="1" applyAlignment="1">
      <alignment horizontal="left" vertical="center" wrapText="1"/>
    </xf>
    <xf numFmtId="0" fontId="0" fillId="0" borderId="87" xfId="0" applyFill="1" applyBorder="1" applyAlignment="1">
      <alignment horizontal="left" vertical="center" wrapText="1"/>
    </xf>
    <xf numFmtId="0" fontId="3" fillId="3" borderId="56" xfId="0" applyFont="1" applyFill="1" applyBorder="1" applyAlignment="1">
      <alignment horizontal="center" vertical="center" wrapText="1"/>
    </xf>
    <xf numFmtId="0" fontId="3" fillId="3" borderId="58" xfId="0" applyFont="1" applyFill="1" applyBorder="1" applyAlignment="1">
      <alignment horizontal="center" vertical="center" wrapText="1"/>
    </xf>
    <xf numFmtId="0" fontId="0" fillId="0" borderId="85" xfId="0" applyFill="1" applyBorder="1" applyAlignment="1">
      <alignment horizontal="left" vertical="center" wrapText="1"/>
    </xf>
    <xf numFmtId="0" fontId="3" fillId="3" borderId="53" xfId="0" applyFont="1" applyFill="1" applyBorder="1" applyAlignment="1">
      <alignment horizontal="center" vertical="center" wrapText="1"/>
    </xf>
    <xf numFmtId="0" fontId="3" fillId="3" borderId="71" xfId="0" applyFont="1" applyFill="1" applyBorder="1" applyAlignment="1">
      <alignment horizontal="center" vertical="center" wrapText="1"/>
    </xf>
    <xf numFmtId="0" fontId="0" fillId="0" borderId="71" xfId="0" applyFill="1" applyBorder="1" applyAlignment="1">
      <alignment horizontal="left" vertical="center" wrapText="1"/>
    </xf>
    <xf numFmtId="0" fontId="0" fillId="0" borderId="84" xfId="0" applyFill="1" applyBorder="1" applyAlignment="1">
      <alignment horizontal="left" vertical="top" wrapText="1"/>
    </xf>
    <xf numFmtId="0" fontId="0" fillId="0" borderId="86" xfId="0" applyFill="1" applyBorder="1" applyAlignment="1">
      <alignment horizontal="left" vertical="top" wrapText="1"/>
    </xf>
    <xf numFmtId="0" fontId="0" fillId="0" borderId="87" xfId="0" applyFill="1" applyBorder="1" applyAlignment="1">
      <alignment horizontal="left" vertical="top" wrapText="1"/>
    </xf>
    <xf numFmtId="0" fontId="5" fillId="0" borderId="3" xfId="0" applyFont="1" applyFill="1" applyBorder="1" applyAlignment="1">
      <alignment horizontal="left" vertical="center" wrapText="1"/>
    </xf>
    <xf numFmtId="0" fontId="5" fillId="0" borderId="92" xfId="0" applyFont="1" applyFill="1" applyBorder="1" applyAlignment="1">
      <alignment horizontal="left" vertical="center" wrapText="1"/>
    </xf>
    <xf numFmtId="0" fontId="0" fillId="4" borderId="56" xfId="0" applyFill="1" applyBorder="1" applyAlignment="1">
      <alignment horizontal="center" vertical="center" wrapText="1"/>
    </xf>
    <xf numFmtId="0" fontId="0" fillId="4" borderId="71" xfId="0" applyFill="1" applyBorder="1" applyAlignment="1">
      <alignment horizontal="center" vertical="center" wrapText="1"/>
    </xf>
    <xf numFmtId="0" fontId="0" fillId="0" borderId="91" xfId="0" applyFill="1" applyBorder="1" applyAlignment="1">
      <alignment horizontal="left" vertical="center" wrapText="1"/>
    </xf>
    <xf numFmtId="0" fontId="10" fillId="3" borderId="66"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67" xfId="0" applyFont="1" applyFill="1" applyBorder="1" applyAlignment="1">
      <alignment horizontal="center" vertical="center" wrapText="1"/>
    </xf>
    <xf numFmtId="0" fontId="0" fillId="0" borderId="0" xfId="0" applyFill="1" applyAlignment="1">
      <alignment vertical="center" wrapText="1"/>
    </xf>
    <xf numFmtId="0" fontId="6" fillId="4" borderId="90" xfId="3" applyFill="1" applyBorder="1" applyAlignment="1">
      <alignment horizontal="center" vertical="center" wrapText="1"/>
    </xf>
    <xf numFmtId="0" fontId="6" fillId="4" borderId="53" xfId="3" applyFill="1" applyBorder="1" applyAlignment="1">
      <alignment horizontal="center" vertical="center" wrapText="1"/>
    </xf>
    <xf numFmtId="0" fontId="6" fillId="4" borderId="71" xfId="3" applyFill="1" applyBorder="1" applyAlignment="1">
      <alignment horizontal="center" vertical="center" wrapText="1"/>
    </xf>
    <xf numFmtId="0" fontId="5" fillId="4" borderId="48" xfId="0" applyFont="1" applyFill="1" applyBorder="1" applyAlignment="1" applyProtection="1">
      <alignment horizontal="left" vertical="center" wrapText="1"/>
      <protection locked="0"/>
    </xf>
    <xf numFmtId="0" fontId="5" fillId="4" borderId="18" xfId="0" applyFont="1" applyFill="1" applyBorder="1" applyAlignment="1" applyProtection="1">
      <alignment horizontal="left" vertical="center" wrapText="1"/>
      <protection locked="0"/>
    </xf>
    <xf numFmtId="0" fontId="0" fillId="0" borderId="9" xfId="0" applyBorder="1" applyAlignment="1" applyProtection="1">
      <alignment horizontal="left" vertical="top"/>
      <protection locked="0"/>
    </xf>
    <xf numFmtId="0" fontId="0" fillId="0" borderId="11" xfId="0" applyBorder="1" applyAlignment="1" applyProtection="1">
      <alignment horizontal="left" vertical="top"/>
      <protection locked="0"/>
    </xf>
    <xf numFmtId="0" fontId="11" fillId="3" borderId="5" xfId="0" applyFont="1" applyFill="1" applyBorder="1" applyAlignment="1" applyProtection="1">
      <alignment horizontal="center"/>
      <protection locked="0"/>
    </xf>
    <xf numFmtId="0" fontId="11" fillId="3" borderId="6" xfId="0" applyFont="1" applyFill="1" applyBorder="1" applyAlignment="1" applyProtection="1">
      <alignment horizontal="center"/>
      <protection locked="0"/>
    </xf>
    <xf numFmtId="0" fontId="5" fillId="9" borderId="49" xfId="0" applyFont="1" applyFill="1" applyBorder="1" applyAlignment="1" applyProtection="1">
      <alignment horizontal="center" vertical="center" wrapText="1"/>
      <protection locked="0"/>
    </xf>
    <xf numFmtId="0" fontId="5" fillId="9" borderId="51" xfId="0" applyFont="1" applyFill="1" applyBorder="1" applyAlignment="1" applyProtection="1">
      <alignment horizontal="center" vertical="center" wrapText="1"/>
      <protection locked="0"/>
    </xf>
    <xf numFmtId="164" fontId="14" fillId="3" borderId="12" xfId="0" applyNumberFormat="1" applyFont="1" applyFill="1" applyBorder="1" applyAlignment="1">
      <alignment horizontal="center" vertical="center"/>
    </xf>
    <xf numFmtId="164" fontId="14" fillId="3" borderId="45" xfId="0" applyNumberFormat="1" applyFont="1" applyFill="1" applyBorder="1" applyAlignment="1">
      <alignment horizontal="center" vertical="center"/>
    </xf>
    <xf numFmtId="164" fontId="14" fillId="3" borderId="13" xfId="0" applyNumberFormat="1" applyFont="1" applyFill="1" applyBorder="1" applyAlignment="1">
      <alignment horizontal="center" vertical="center"/>
    </xf>
    <xf numFmtId="0" fontId="3" fillId="3" borderId="48" xfId="0" applyFont="1" applyFill="1" applyBorder="1" applyAlignment="1">
      <alignment horizontal="center"/>
    </xf>
    <xf numFmtId="0" fontId="3" fillId="3" borderId="47" xfId="0" applyFont="1" applyFill="1" applyBorder="1" applyAlignment="1">
      <alignment horizontal="center"/>
    </xf>
    <xf numFmtId="0" fontId="3" fillId="3" borderId="18" xfId="0" applyFont="1" applyFill="1" applyBorder="1" applyAlignment="1">
      <alignment horizontal="center"/>
    </xf>
    <xf numFmtId="164" fontId="0" fillId="0" borderId="3" xfId="0" applyNumberFormat="1" applyBorder="1" applyAlignment="1">
      <alignment horizontal="center"/>
    </xf>
    <xf numFmtId="164" fontId="0" fillId="0" borderId="20" xfId="0" applyNumberFormat="1" applyBorder="1" applyAlignment="1">
      <alignment horizontal="center"/>
    </xf>
    <xf numFmtId="164" fontId="0" fillId="0" borderId="10" xfId="0" applyNumberFormat="1" applyBorder="1" applyAlignment="1">
      <alignment horizontal="center"/>
    </xf>
    <xf numFmtId="164" fontId="0" fillId="0" borderId="11" xfId="0" applyNumberFormat="1" applyBorder="1" applyAlignment="1">
      <alignment horizontal="center"/>
    </xf>
    <xf numFmtId="0" fontId="0" fillId="0" borderId="16" xfId="0" applyBorder="1" applyAlignment="1">
      <alignment horizontal="center" wrapText="1"/>
    </xf>
    <xf numFmtId="0" fontId="0" fillId="0" borderId="17" xfId="0" applyBorder="1" applyAlignment="1">
      <alignment horizontal="center" wrapText="1"/>
    </xf>
    <xf numFmtId="0" fontId="0" fillId="0" borderId="27" xfId="0" applyBorder="1" applyAlignment="1">
      <alignment horizontal="center" wrapText="1"/>
    </xf>
    <xf numFmtId="0" fontId="0" fillId="0" borderId="28" xfId="0" applyBorder="1" applyAlignment="1">
      <alignment horizontal="center" wrapText="1"/>
    </xf>
    <xf numFmtId="0" fontId="3" fillId="3" borderId="12" xfId="0" applyFont="1" applyFill="1" applyBorder="1" applyAlignment="1" applyProtection="1">
      <alignment horizontal="left" wrapText="1"/>
    </xf>
    <xf numFmtId="0" fontId="3" fillId="3" borderId="45" xfId="0" applyFont="1" applyFill="1" applyBorder="1" applyAlignment="1" applyProtection="1">
      <alignment horizontal="left" wrapText="1"/>
    </xf>
    <xf numFmtId="0" fontId="3" fillId="3" borderId="38" xfId="0" applyFont="1" applyFill="1" applyBorder="1" applyAlignment="1" applyProtection="1">
      <alignment horizontal="left" vertical="center" wrapText="1"/>
    </xf>
    <xf numFmtId="0" fontId="3" fillId="3" borderId="37" xfId="0" applyFont="1" applyFill="1" applyBorder="1" applyAlignment="1" applyProtection="1">
      <alignment horizontal="left" vertical="center" wrapText="1"/>
    </xf>
    <xf numFmtId="0" fontId="3" fillId="3" borderId="33" xfId="0" applyFont="1" applyFill="1" applyBorder="1" applyAlignment="1" applyProtection="1">
      <alignment horizontal="left" vertical="center" wrapText="1"/>
    </xf>
    <xf numFmtId="0" fontId="3" fillId="3" borderId="31" xfId="0" applyFont="1" applyFill="1" applyBorder="1" applyAlignment="1" applyProtection="1">
      <alignment horizontal="left" vertical="center" wrapText="1"/>
    </xf>
    <xf numFmtId="0" fontId="3" fillId="3" borderId="0" xfId="0" applyFont="1" applyFill="1" applyBorder="1" applyAlignment="1" applyProtection="1">
      <alignment horizontal="left" vertical="center" wrapText="1"/>
    </xf>
    <xf numFmtId="0" fontId="3" fillId="3" borderId="3" xfId="0" applyFont="1" applyFill="1" applyBorder="1" applyAlignment="1" applyProtection="1">
      <alignment horizontal="left" vertical="center" wrapText="1"/>
    </xf>
    <xf numFmtId="0" fontId="6" fillId="9" borderId="14" xfId="3" applyFill="1" applyBorder="1" applyAlignment="1">
      <alignment horizontal="center" vertical="center" wrapText="1"/>
    </xf>
    <xf numFmtId="0" fontId="6" fillId="9" borderId="2" xfId="3" applyFill="1" applyBorder="1" applyAlignment="1">
      <alignment horizontal="center" vertical="center" wrapText="1"/>
    </xf>
    <xf numFmtId="0" fontId="6" fillId="9" borderId="15" xfId="3" applyFill="1" applyBorder="1" applyAlignment="1">
      <alignment horizontal="center" vertical="center" wrapText="1"/>
    </xf>
    <xf numFmtId="0" fontId="0" fillId="0" borderId="2" xfId="0" applyBorder="1" applyAlignment="1">
      <alignment horizontal="center" wrapText="1"/>
    </xf>
    <xf numFmtId="0" fontId="0" fillId="0" borderId="15" xfId="0" applyBorder="1" applyAlignment="1">
      <alignment horizontal="center" wrapText="1"/>
    </xf>
    <xf numFmtId="0" fontId="3" fillId="3" borderId="88" xfId="0" applyFont="1" applyFill="1" applyBorder="1" applyAlignment="1" applyProtection="1">
      <alignment horizontal="center" wrapText="1"/>
    </xf>
    <xf numFmtId="0" fontId="3" fillId="3" borderId="27" xfId="0" applyFont="1" applyFill="1" applyBorder="1" applyAlignment="1" applyProtection="1">
      <alignment horizontal="center" wrapText="1"/>
    </xf>
    <xf numFmtId="0" fontId="3" fillId="3" borderId="28" xfId="0" applyFont="1" applyFill="1" applyBorder="1" applyAlignment="1" applyProtection="1">
      <alignment horizontal="center" wrapText="1"/>
    </xf>
    <xf numFmtId="0" fontId="3" fillId="3" borderId="48" xfId="0" applyFont="1" applyFill="1" applyBorder="1" applyAlignment="1" applyProtection="1">
      <alignment horizontal="center" wrapText="1"/>
    </xf>
    <xf numFmtId="0" fontId="3" fillId="3" borderId="18" xfId="0" applyFont="1" applyFill="1" applyBorder="1" applyAlignment="1" applyProtection="1">
      <alignment horizontal="center" wrapText="1"/>
    </xf>
    <xf numFmtId="0" fontId="0" fillId="0" borderId="33" xfId="0" applyBorder="1" applyAlignment="1">
      <alignment horizontal="center" wrapText="1"/>
    </xf>
    <xf numFmtId="0" fontId="0" fillId="0" borderId="18" xfId="0" applyBorder="1" applyAlignment="1">
      <alignment horizontal="center" wrapText="1"/>
    </xf>
    <xf numFmtId="0" fontId="0" fillId="0" borderId="56" xfId="0" applyBorder="1" applyAlignment="1">
      <alignment horizontal="center" wrapText="1"/>
    </xf>
    <xf numFmtId="0" fontId="0" fillId="0" borderId="19" xfId="0" applyBorder="1" applyAlignment="1">
      <alignment horizontal="center" wrapText="1"/>
    </xf>
    <xf numFmtId="0" fontId="0" fillId="0" borderId="57" xfId="0" applyBorder="1" applyAlignment="1">
      <alignment horizontal="center" wrapText="1"/>
    </xf>
    <xf numFmtId="0" fontId="0" fillId="0" borderId="51" xfId="0" applyBorder="1" applyAlignment="1">
      <alignment horizontal="center" wrapText="1"/>
    </xf>
    <xf numFmtId="0" fontId="0" fillId="0" borderId="35" xfId="0" applyBorder="1" applyAlignment="1">
      <alignment horizontal="center" wrapText="1"/>
    </xf>
    <xf numFmtId="0" fontId="0" fillId="0" borderId="61" xfId="0" applyBorder="1" applyAlignment="1">
      <alignment horizontal="center" wrapText="1"/>
    </xf>
    <xf numFmtId="0" fontId="0" fillId="0" borderId="23" xfId="0" applyBorder="1" applyAlignment="1">
      <alignment horizontal="left" vertical="center"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0" fillId="0" borderId="59" xfId="0" applyBorder="1" applyAlignment="1">
      <alignment horizontal="left" vertical="center" wrapText="1"/>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74" xfId="0" applyBorder="1" applyAlignment="1">
      <alignment horizontal="center" vertical="center" wrapText="1"/>
    </xf>
    <xf numFmtId="0" fontId="0" fillId="0" borderId="89" xfId="0" applyBorder="1" applyAlignment="1">
      <alignment horizontal="center" vertical="center" wrapText="1"/>
    </xf>
    <xf numFmtId="0" fontId="0" fillId="0" borderId="61" xfId="0" applyBorder="1" applyAlignment="1">
      <alignment horizontal="center" vertical="center" wrapText="1"/>
    </xf>
    <xf numFmtId="0" fontId="5" fillId="4" borderId="14" xfId="3" applyFont="1" applyFill="1" applyBorder="1" applyAlignment="1">
      <alignment horizontal="center" wrapText="1"/>
    </xf>
    <xf numFmtId="0" fontId="5" fillId="4" borderId="2" xfId="3" applyFont="1" applyFill="1" applyBorder="1" applyAlignment="1">
      <alignment horizontal="center" wrapText="1"/>
    </xf>
    <xf numFmtId="0" fontId="5" fillId="4" borderId="15" xfId="3" applyFont="1" applyFill="1" applyBorder="1" applyAlignment="1">
      <alignment horizontal="center" wrapText="1"/>
    </xf>
    <xf numFmtId="0" fontId="12" fillId="10" borderId="2" xfId="0" applyFont="1" applyFill="1" applyBorder="1" applyAlignment="1" applyProtection="1">
      <alignment horizontal="center" vertical="center" wrapText="1"/>
    </xf>
    <xf numFmtId="0" fontId="12" fillId="10" borderId="15" xfId="0" applyFont="1" applyFill="1" applyBorder="1" applyAlignment="1" applyProtection="1">
      <alignment horizontal="center" vertical="center" wrapText="1"/>
    </xf>
    <xf numFmtId="0" fontId="0" fillId="0" borderId="2" xfId="0" applyFont="1" applyFill="1" applyBorder="1" applyAlignment="1" applyProtection="1">
      <alignment horizontal="center" vertical="center" wrapText="1"/>
    </xf>
    <xf numFmtId="0" fontId="0" fillId="0" borderId="15" xfId="0" applyFont="1" applyFill="1" applyBorder="1" applyAlignment="1" applyProtection="1">
      <alignment horizontal="center" vertical="center" wrapText="1"/>
    </xf>
    <xf numFmtId="0" fontId="0" fillId="0" borderId="2" xfId="0" applyFont="1" applyFill="1" applyBorder="1" applyAlignment="1">
      <alignment horizontal="center" wrapText="1"/>
    </xf>
    <xf numFmtId="0" fontId="0" fillId="0" borderId="15" xfId="0" applyFont="1" applyFill="1" applyBorder="1" applyAlignment="1">
      <alignment horizontal="center" wrapText="1"/>
    </xf>
    <xf numFmtId="0" fontId="0" fillId="0" borderId="16" xfId="0" applyFont="1" applyFill="1" applyBorder="1" applyAlignment="1">
      <alignment horizontal="center" wrapText="1"/>
    </xf>
    <xf numFmtId="0" fontId="0" fillId="0" borderId="17" xfId="0" applyFont="1" applyFill="1" applyBorder="1" applyAlignment="1">
      <alignment horizontal="center" wrapText="1"/>
    </xf>
    <xf numFmtId="0" fontId="12" fillId="10" borderId="14" xfId="0" applyFont="1" applyFill="1" applyBorder="1" applyAlignment="1" applyProtection="1">
      <alignment horizontal="left" vertical="center" wrapText="1"/>
    </xf>
    <xf numFmtId="0" fontId="12" fillId="10" borderId="2" xfId="0" applyFont="1" applyFill="1" applyBorder="1" applyAlignment="1" applyProtection="1">
      <alignment horizontal="left" vertical="center" wrapText="1"/>
    </xf>
    <xf numFmtId="0" fontId="0" fillId="0" borderId="14" xfId="0" applyFont="1" applyFill="1" applyBorder="1" applyAlignment="1" applyProtection="1">
      <alignment horizontal="center" vertical="center" wrapText="1"/>
    </xf>
    <xf numFmtId="0" fontId="3" fillId="3" borderId="36" xfId="0" applyFont="1" applyFill="1" applyBorder="1" applyAlignment="1" applyProtection="1">
      <alignment horizontal="center" vertical="center" wrapText="1"/>
    </xf>
    <xf numFmtId="0" fontId="3" fillId="3" borderId="35" xfId="0" applyFont="1" applyFill="1" applyBorder="1" applyAlignment="1" applyProtection="1">
      <alignment horizontal="center" vertical="center" wrapText="1"/>
    </xf>
    <xf numFmtId="0" fontId="0" fillId="0" borderId="14" xfId="0" applyFont="1" applyFill="1" applyBorder="1" applyAlignment="1">
      <alignment horizontal="center" wrapText="1"/>
    </xf>
    <xf numFmtId="0" fontId="0" fillId="0" borderId="59" xfId="0" applyFont="1" applyFill="1" applyBorder="1" applyAlignment="1">
      <alignment horizontal="center" wrapText="1"/>
    </xf>
    <xf numFmtId="0" fontId="3" fillId="3" borderId="34" xfId="0" applyFont="1" applyFill="1" applyBorder="1" applyAlignment="1" applyProtection="1">
      <alignment horizontal="center" vertical="center" wrapText="1"/>
    </xf>
    <xf numFmtId="0" fontId="3" fillId="3" borderId="31" xfId="0" applyFont="1" applyFill="1" applyBorder="1" applyAlignment="1" applyProtection="1">
      <alignment horizontal="center" vertical="center" wrapText="1"/>
    </xf>
    <xf numFmtId="0" fontId="3" fillId="3" borderId="0" xfId="0" applyFont="1" applyFill="1" applyBorder="1" applyAlignment="1" applyProtection="1">
      <alignment horizontal="center" vertical="center" wrapText="1"/>
    </xf>
    <xf numFmtId="0" fontId="3" fillId="3" borderId="3" xfId="0" applyFont="1" applyFill="1" applyBorder="1" applyAlignment="1" applyProtection="1">
      <alignment horizontal="center" vertical="center" wrapText="1"/>
    </xf>
    <xf numFmtId="0" fontId="0" fillId="0" borderId="37" xfId="0" applyBorder="1" applyAlignment="1">
      <alignment horizontal="left" vertical="center" wrapText="1"/>
    </xf>
    <xf numFmtId="0" fontId="0" fillId="0" borderId="0" xfId="0" applyBorder="1" applyAlignment="1">
      <alignment horizontal="left" vertical="center" wrapText="1"/>
    </xf>
    <xf numFmtId="0" fontId="0" fillId="0" borderId="8" xfId="0" applyBorder="1" applyAlignment="1">
      <alignment horizontal="left" vertical="center" wrapText="1"/>
    </xf>
    <xf numFmtId="0" fontId="0" fillId="0" borderId="50" xfId="0" applyBorder="1" applyAlignment="1">
      <alignment horizontal="left" vertical="center" wrapText="1"/>
    </xf>
    <xf numFmtId="0" fontId="0" fillId="0" borderId="54" xfId="0" applyBorder="1" applyAlignment="1">
      <alignment horizontal="left" vertical="center" wrapText="1"/>
    </xf>
    <xf numFmtId="0" fontId="0" fillId="0" borderId="55" xfId="0" applyBorder="1" applyAlignment="1">
      <alignment horizontal="left" vertical="center" wrapText="1"/>
    </xf>
    <xf numFmtId="0" fontId="0" fillId="0" borderId="33" xfId="0" applyBorder="1" applyAlignment="1">
      <alignment horizontal="left" vertical="center" wrapText="1"/>
    </xf>
    <xf numFmtId="0" fontId="0" fillId="0" borderId="3" xfId="0" applyBorder="1" applyAlignment="1">
      <alignment horizontal="left" vertical="center" wrapText="1"/>
    </xf>
    <xf numFmtId="0" fontId="0" fillId="0" borderId="20" xfId="0"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51" xfId="0" applyBorder="1" applyAlignment="1">
      <alignment horizontal="left" vertical="center" wrapText="1"/>
    </xf>
    <xf numFmtId="0" fontId="0" fillId="0" borderId="38" xfId="0" applyBorder="1" applyAlignment="1">
      <alignment horizontal="left" vertical="center" wrapText="1"/>
    </xf>
    <xf numFmtId="0" fontId="0" fillId="0" borderId="74" xfId="0" applyBorder="1" applyAlignment="1">
      <alignment horizontal="left" vertical="center" wrapText="1"/>
    </xf>
    <xf numFmtId="0" fontId="0" fillId="0" borderId="89" xfId="0" applyBorder="1" applyAlignment="1">
      <alignment horizontal="left" vertical="center" wrapText="1"/>
    </xf>
    <xf numFmtId="0" fontId="0" fillId="0" borderId="61" xfId="0" applyBorder="1" applyAlignment="1">
      <alignment horizontal="left" vertical="center" wrapText="1"/>
    </xf>
    <xf numFmtId="0" fontId="0" fillId="0" borderId="94" xfId="0" applyBorder="1" applyAlignment="1">
      <alignment horizontal="left" vertical="center" wrapText="1"/>
    </xf>
    <xf numFmtId="0" fontId="0" fillId="0" borderId="29" xfId="0" applyBorder="1" applyAlignment="1">
      <alignment horizontal="left" vertical="center" wrapText="1"/>
    </xf>
    <xf numFmtId="0" fontId="0" fillId="0" borderId="4" xfId="0" applyBorder="1" applyAlignment="1">
      <alignment horizontal="left" vertical="center" wrapText="1"/>
    </xf>
    <xf numFmtId="0" fontId="0" fillId="0" borderId="26" xfId="0" applyBorder="1" applyAlignment="1" applyProtection="1">
      <alignment horizontal="center" vertical="center" wrapText="1"/>
      <protection locked="0"/>
    </xf>
    <xf numFmtId="0" fontId="0" fillId="0" borderId="25" xfId="0" applyBorder="1" applyAlignment="1" applyProtection="1">
      <alignment horizontal="center" vertical="center" wrapText="1"/>
      <protection locked="0"/>
    </xf>
    <xf numFmtId="0" fontId="0" fillId="0" borderId="24"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0" fillId="0" borderId="42" xfId="0" applyBorder="1" applyAlignment="1" applyProtection="1">
      <alignment horizontal="center" vertical="center" wrapText="1"/>
      <protection locked="0"/>
    </xf>
    <xf numFmtId="0" fontId="3" fillId="3" borderId="25" xfId="0" applyFont="1" applyFill="1" applyBorder="1" applyAlignment="1" applyProtection="1">
      <alignment horizontal="center" vertical="center" wrapText="1"/>
    </xf>
    <xf numFmtId="0" fontId="3" fillId="3" borderId="23" xfId="0" applyFont="1" applyFill="1" applyBorder="1" applyAlignment="1" applyProtection="1">
      <alignment horizontal="center" vertical="center" wrapText="1"/>
    </xf>
    <xf numFmtId="0" fontId="0" fillId="0" borderId="37" xfId="0" applyBorder="1" applyAlignment="1" applyProtection="1">
      <alignment horizontal="center" wrapText="1"/>
    </xf>
    <xf numFmtId="0" fontId="0" fillId="0" borderId="8" xfId="0" applyBorder="1" applyAlignment="1" applyProtection="1">
      <alignment horizontal="center" wrapText="1"/>
    </xf>
    <xf numFmtId="0" fontId="0" fillId="0" borderId="33" xfId="0" applyBorder="1" applyAlignment="1" applyProtection="1">
      <alignment horizontal="center" wrapText="1"/>
    </xf>
    <xf numFmtId="0" fontId="0" fillId="0" borderId="20" xfId="0" applyBorder="1" applyAlignment="1" applyProtection="1">
      <alignment horizontal="center" wrapText="1"/>
    </xf>
    <xf numFmtId="0" fontId="0" fillId="0" borderId="38" xfId="0" applyFill="1" applyBorder="1" applyAlignment="1" applyProtection="1">
      <alignment horizontal="center" wrapText="1"/>
    </xf>
    <xf numFmtId="0" fontId="0" fillId="0" borderId="32" xfId="0" applyFill="1" applyBorder="1" applyAlignment="1" applyProtection="1">
      <alignment horizontal="center" wrapText="1"/>
    </xf>
    <xf numFmtId="0" fontId="0" fillId="0" borderId="37" xfId="0" applyFill="1" applyBorder="1" applyAlignment="1" applyProtection="1">
      <alignment horizontal="center" wrapText="1"/>
    </xf>
    <xf numFmtId="0" fontId="0" fillId="0" borderId="8" xfId="0" applyFill="1" applyBorder="1" applyAlignment="1" applyProtection="1">
      <alignment horizontal="center" wrapText="1"/>
    </xf>
    <xf numFmtId="0" fontId="0" fillId="0" borderId="33" xfId="0" applyFill="1" applyBorder="1" applyAlignment="1" applyProtection="1">
      <alignment horizontal="center" wrapText="1"/>
    </xf>
    <xf numFmtId="0" fontId="0" fillId="0" borderId="20" xfId="0" applyFill="1" applyBorder="1" applyAlignment="1" applyProtection="1">
      <alignment horizontal="center" wrapText="1"/>
    </xf>
    <xf numFmtId="0" fontId="0" fillId="0" borderId="31" xfId="0" applyBorder="1" applyAlignment="1" applyProtection="1">
      <alignment horizontal="center" wrapText="1"/>
    </xf>
    <xf numFmtId="0" fontId="0" fillId="0" borderId="32" xfId="0" applyBorder="1" applyAlignment="1" applyProtection="1">
      <alignment horizontal="center" wrapText="1"/>
    </xf>
    <xf numFmtId="0" fontId="0" fillId="0" borderId="0" xfId="0" applyBorder="1" applyAlignment="1" applyProtection="1">
      <alignment horizontal="center" wrapText="1"/>
    </xf>
    <xf numFmtId="0" fontId="0" fillId="0" borderId="10" xfId="0" applyBorder="1" applyAlignment="1" applyProtection="1">
      <alignment horizontal="center" wrapText="1"/>
    </xf>
    <xf numFmtId="0" fontId="0" fillId="0" borderId="11" xfId="0" applyBorder="1" applyAlignment="1" applyProtection="1">
      <alignment horizontal="center" wrapText="1"/>
    </xf>
    <xf numFmtId="0" fontId="19" fillId="3" borderId="5" xfId="0"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19" fillId="3" borderId="6" xfId="0" applyFont="1" applyFill="1" applyBorder="1" applyAlignment="1" applyProtection="1">
      <alignment horizontal="center" vertical="center" wrapText="1"/>
      <protection locked="0"/>
    </xf>
    <xf numFmtId="0" fontId="3" fillId="3" borderId="46" xfId="0" applyFont="1" applyFill="1" applyBorder="1" applyAlignment="1" applyProtection="1">
      <alignment horizontal="center" vertical="center" wrapText="1"/>
    </xf>
    <xf numFmtId="0" fontId="3" fillId="3" borderId="10" xfId="0" applyFont="1" applyFill="1" applyBorder="1" applyAlignment="1" applyProtection="1">
      <alignment horizontal="center" vertical="center" wrapText="1"/>
    </xf>
    <xf numFmtId="0" fontId="3" fillId="3" borderId="5" xfId="0" applyFont="1" applyFill="1" applyBorder="1" applyAlignment="1">
      <alignment horizontal="center"/>
    </xf>
    <xf numFmtId="0" fontId="3" fillId="3" borderId="1" xfId="0" applyFont="1" applyFill="1" applyBorder="1" applyAlignment="1">
      <alignment horizontal="center"/>
    </xf>
    <xf numFmtId="0" fontId="3" fillId="3" borderId="6" xfId="0" applyFont="1" applyFill="1" applyBorder="1" applyAlignment="1">
      <alignment horizontal="center"/>
    </xf>
    <xf numFmtId="0" fontId="0" fillId="0" borderId="0" xfId="0" applyAlignment="1">
      <alignment horizontal="center"/>
    </xf>
    <xf numFmtId="0" fontId="7" fillId="3" borderId="12" xfId="0" applyFont="1" applyFill="1" applyBorder="1" applyAlignment="1">
      <alignment horizontal="center"/>
    </xf>
    <xf numFmtId="0" fontId="7" fillId="3" borderId="45" xfId="0" applyFont="1" applyFill="1" applyBorder="1" applyAlignment="1">
      <alignment horizontal="center"/>
    </xf>
    <xf numFmtId="0" fontId="7" fillId="3" borderId="13" xfId="0" applyFont="1" applyFill="1" applyBorder="1" applyAlignment="1">
      <alignment horizontal="center"/>
    </xf>
    <xf numFmtId="0" fontId="7" fillId="3" borderId="12" xfId="0" applyFont="1" applyFill="1" applyBorder="1" applyAlignment="1">
      <alignment horizontal="center" wrapText="1"/>
    </xf>
    <xf numFmtId="0" fontId="7" fillId="3" borderId="45" xfId="0" applyFont="1" applyFill="1" applyBorder="1" applyAlignment="1">
      <alignment horizontal="center" wrapText="1"/>
    </xf>
    <xf numFmtId="164" fontId="16" fillId="3" borderId="5" xfId="0" applyNumberFormat="1" applyFont="1" applyFill="1" applyBorder="1" applyAlignment="1">
      <alignment horizontal="center" vertical="center" wrapText="1"/>
    </xf>
    <xf numFmtId="164" fontId="16" fillId="3" borderId="1" xfId="0" applyNumberFormat="1" applyFont="1" applyFill="1" applyBorder="1" applyAlignment="1">
      <alignment horizontal="center" vertical="center" wrapText="1"/>
    </xf>
    <xf numFmtId="164" fontId="16" fillId="3" borderId="7" xfId="0" applyNumberFormat="1" applyFont="1" applyFill="1" applyBorder="1" applyAlignment="1">
      <alignment horizontal="center" vertical="center" wrapText="1"/>
    </xf>
    <xf numFmtId="164" fontId="16" fillId="3" borderId="0" xfId="0" applyNumberFormat="1" applyFont="1" applyFill="1" applyBorder="1" applyAlignment="1">
      <alignment horizontal="center" vertical="center" wrapText="1"/>
    </xf>
    <xf numFmtId="164" fontId="16" fillId="3" borderId="9" xfId="0" applyNumberFormat="1" applyFont="1" applyFill="1" applyBorder="1" applyAlignment="1">
      <alignment horizontal="center" vertical="center" wrapText="1"/>
    </xf>
    <xf numFmtId="164" fontId="16" fillId="3" borderId="10" xfId="0" applyNumberFormat="1" applyFont="1" applyFill="1" applyBorder="1" applyAlignment="1">
      <alignment horizontal="center" vertical="center" wrapText="1"/>
    </xf>
    <xf numFmtId="0" fontId="3" fillId="3" borderId="5"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left" vertical="center" wrapText="1"/>
    </xf>
    <xf numFmtId="0" fontId="3" fillId="3" borderId="0" xfId="0" applyFont="1" applyFill="1" applyBorder="1" applyAlignment="1">
      <alignment horizontal="left" vertical="center" wrapText="1"/>
    </xf>
    <xf numFmtId="0" fontId="3" fillId="3" borderId="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3" fillId="3" borderId="11" xfId="0" applyFont="1" applyFill="1" applyBorder="1" applyAlignment="1">
      <alignment horizontal="left" vertical="center" wrapText="1"/>
    </xf>
    <xf numFmtId="0" fontId="13" fillId="3" borderId="5"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13" fillId="3" borderId="6" xfId="0" applyFont="1" applyFill="1" applyBorder="1" applyAlignment="1">
      <alignment horizontal="left" vertical="center" wrapText="1"/>
    </xf>
    <xf numFmtId="0" fontId="13" fillId="3" borderId="7" xfId="0" applyFont="1" applyFill="1" applyBorder="1" applyAlignment="1">
      <alignment horizontal="left" vertical="center" wrapText="1"/>
    </xf>
    <xf numFmtId="0" fontId="13" fillId="3" borderId="0" xfId="0" applyFont="1" applyFill="1" applyBorder="1" applyAlignment="1">
      <alignment horizontal="left" vertical="center" wrapText="1"/>
    </xf>
    <xf numFmtId="0" fontId="13" fillId="3" borderId="8" xfId="0" applyFont="1" applyFill="1" applyBorder="1" applyAlignment="1">
      <alignment horizontal="left" vertical="center" wrapText="1"/>
    </xf>
    <xf numFmtId="0" fontId="13" fillId="3" borderId="9" xfId="0" applyFont="1" applyFill="1" applyBorder="1" applyAlignment="1">
      <alignment horizontal="left" vertical="center" wrapText="1"/>
    </xf>
    <xf numFmtId="0" fontId="13" fillId="3" borderId="10" xfId="0" applyFont="1" applyFill="1" applyBorder="1" applyAlignment="1">
      <alignment horizontal="left" vertical="center" wrapText="1"/>
    </xf>
    <xf numFmtId="0" fontId="13" fillId="3" borderId="11" xfId="0" applyFont="1" applyFill="1" applyBorder="1" applyAlignment="1">
      <alignment horizontal="left" vertical="center" wrapText="1"/>
    </xf>
    <xf numFmtId="0" fontId="3" fillId="3" borderId="48" xfId="0" applyFont="1" applyFill="1" applyBorder="1" applyAlignment="1" applyProtection="1">
      <alignment horizontal="left" wrapText="1"/>
    </xf>
    <xf numFmtId="0" fontId="3" fillId="3" borderId="18" xfId="0" applyFont="1" applyFill="1" applyBorder="1" applyAlignment="1" applyProtection="1">
      <alignment horizontal="left" wrapText="1"/>
    </xf>
    <xf numFmtId="0" fontId="5" fillId="4" borderId="52" xfId="3" applyFont="1" applyFill="1" applyBorder="1" applyAlignment="1">
      <alignment horizontal="center" wrapText="1"/>
    </xf>
    <xf numFmtId="0" fontId="5" fillId="4" borderId="53" xfId="3" applyFont="1" applyFill="1" applyBorder="1" applyAlignment="1">
      <alignment horizontal="center" wrapText="1"/>
    </xf>
    <xf numFmtId="0" fontId="5" fillId="4" borderId="58" xfId="3" applyFont="1" applyFill="1" applyBorder="1" applyAlignment="1">
      <alignment horizontal="center" wrapText="1"/>
    </xf>
    <xf numFmtId="0" fontId="12" fillId="10" borderId="30" xfId="0" applyFont="1" applyFill="1" applyBorder="1" applyAlignment="1" applyProtection="1">
      <alignment horizontal="center" vertical="center" wrapText="1"/>
    </xf>
    <xf numFmtId="0" fontId="12" fillId="10" borderId="31" xfId="0" applyFont="1" applyFill="1" applyBorder="1" applyAlignment="1" applyProtection="1">
      <alignment horizontal="center" vertical="center" wrapText="1"/>
    </xf>
    <xf numFmtId="0" fontId="12" fillId="10" borderId="73" xfId="0" applyFont="1" applyFill="1" applyBorder="1" applyAlignment="1" applyProtection="1">
      <alignment horizontal="center" vertical="center" wrapText="1"/>
    </xf>
    <xf numFmtId="0" fontId="12" fillId="10" borderId="7" xfId="0" applyFont="1" applyFill="1" applyBorder="1" applyAlignment="1" applyProtection="1">
      <alignment horizontal="center" vertical="center" wrapText="1"/>
    </xf>
    <xf numFmtId="0" fontId="12" fillId="10" borderId="0" xfId="0" applyFont="1" applyFill="1" applyBorder="1" applyAlignment="1" applyProtection="1">
      <alignment horizontal="center" vertical="center" wrapText="1"/>
    </xf>
    <xf numFmtId="0" fontId="12" fillId="10" borderId="29" xfId="0" applyFont="1" applyFill="1" applyBorder="1" applyAlignment="1" applyProtection="1">
      <alignment horizontal="center" vertical="center" wrapText="1"/>
    </xf>
    <xf numFmtId="0" fontId="12" fillId="10" borderId="21" xfId="0" applyFont="1" applyFill="1" applyBorder="1" applyAlignment="1" applyProtection="1">
      <alignment horizontal="center" vertical="center" wrapText="1"/>
    </xf>
    <xf numFmtId="0" fontId="12" fillId="10" borderId="3" xfId="0" applyFont="1" applyFill="1" applyBorder="1" applyAlignment="1" applyProtection="1">
      <alignment horizontal="center" vertical="center" wrapText="1"/>
    </xf>
    <xf numFmtId="0" fontId="12" fillId="10" borderId="4" xfId="0" applyFont="1" applyFill="1" applyBorder="1" applyAlignment="1" applyProtection="1">
      <alignment horizontal="center" vertical="center" wrapText="1"/>
    </xf>
    <xf numFmtId="0" fontId="5" fillId="4" borderId="56" xfId="3" applyFont="1" applyFill="1" applyBorder="1" applyAlignment="1">
      <alignment horizontal="center" wrapText="1"/>
    </xf>
    <xf numFmtId="0" fontId="0" fillId="0" borderId="30" xfId="0" applyFont="1" applyFill="1" applyBorder="1" applyAlignment="1" applyProtection="1">
      <alignment horizontal="center" vertical="center" wrapText="1"/>
    </xf>
    <xf numFmtId="0" fontId="0" fillId="0" borderId="31" xfId="0" applyFont="1" applyFill="1" applyBorder="1" applyAlignment="1" applyProtection="1">
      <alignment horizontal="center" vertical="center" wrapText="1"/>
    </xf>
    <xf numFmtId="0" fontId="0" fillId="0" borderId="73" xfId="0" applyFont="1" applyFill="1" applyBorder="1" applyAlignment="1" applyProtection="1">
      <alignment horizontal="center" vertical="center" wrapText="1"/>
    </xf>
    <xf numFmtId="0" fontId="0" fillId="0" borderId="7" xfId="0" applyFont="1" applyFill="1" applyBorder="1" applyAlignment="1" applyProtection="1">
      <alignment horizontal="center" vertical="center" wrapText="1"/>
    </xf>
    <xf numFmtId="0" fontId="0" fillId="0" borderId="0" xfId="0" applyFont="1" applyFill="1" applyBorder="1" applyAlignment="1" applyProtection="1">
      <alignment horizontal="center" vertical="center" wrapText="1"/>
    </xf>
    <xf numFmtId="0" fontId="0" fillId="0" borderId="29" xfId="0" applyFont="1" applyFill="1" applyBorder="1" applyAlignment="1" applyProtection="1">
      <alignment horizontal="center" vertical="center" wrapText="1"/>
    </xf>
    <xf numFmtId="0" fontId="0" fillId="0" borderId="21" xfId="0" applyFont="1" applyFill="1" applyBorder="1" applyAlignment="1" applyProtection="1">
      <alignment horizontal="center" vertical="center" wrapText="1"/>
    </xf>
    <xf numFmtId="0" fontId="0" fillId="0" borderId="3" xfId="0" applyFont="1" applyFill="1" applyBorder="1" applyAlignment="1" applyProtection="1">
      <alignment horizontal="center" vertical="center" wrapText="1"/>
    </xf>
    <xf numFmtId="0" fontId="0" fillId="0" borderId="4" xfId="0" applyFont="1" applyFill="1" applyBorder="1" applyAlignment="1" applyProtection="1">
      <alignment horizontal="center" vertical="center" wrapText="1"/>
    </xf>
    <xf numFmtId="0" fontId="0" fillId="0" borderId="30" xfId="0" applyFont="1" applyFill="1" applyBorder="1" applyAlignment="1">
      <alignment horizontal="center" wrapText="1"/>
    </xf>
    <xf numFmtId="0" fontId="0" fillId="0" borderId="31" xfId="0" applyFont="1" applyFill="1" applyBorder="1" applyAlignment="1">
      <alignment horizontal="center" wrapText="1"/>
    </xf>
    <xf numFmtId="0" fontId="0" fillId="0" borderId="73" xfId="0" applyFont="1" applyFill="1" applyBorder="1" applyAlignment="1">
      <alignment horizontal="center" wrapText="1"/>
    </xf>
    <xf numFmtId="0" fontId="0" fillId="0" borderId="7" xfId="0" applyFont="1" applyFill="1" applyBorder="1" applyAlignment="1">
      <alignment horizontal="center" wrapText="1"/>
    </xf>
    <xf numFmtId="0" fontId="0" fillId="0" borderId="0" xfId="0" applyFont="1" applyFill="1" applyBorder="1" applyAlignment="1">
      <alignment horizontal="center" wrapText="1"/>
    </xf>
    <xf numFmtId="0" fontId="0" fillId="0" borderId="29" xfId="0" applyFont="1" applyFill="1" applyBorder="1" applyAlignment="1">
      <alignment horizontal="center" wrapText="1"/>
    </xf>
    <xf numFmtId="0" fontId="0" fillId="0" borderId="9" xfId="0" applyFont="1" applyFill="1" applyBorder="1" applyAlignment="1">
      <alignment horizontal="center" wrapText="1"/>
    </xf>
    <xf numFmtId="0" fontId="0" fillId="0" borderId="10" xfId="0" applyFont="1" applyFill="1" applyBorder="1" applyAlignment="1">
      <alignment horizontal="center" wrapText="1"/>
    </xf>
    <xf numFmtId="0" fontId="0" fillId="0" borderId="40" xfId="0" applyFont="1" applyFill="1" applyBorder="1" applyAlignment="1">
      <alignment horizontal="center" wrapText="1"/>
    </xf>
    <xf numFmtId="0" fontId="0" fillId="0" borderId="38" xfId="0" applyFont="1" applyFill="1" applyBorder="1" applyAlignment="1" applyProtection="1">
      <alignment horizontal="center" vertical="center" wrapText="1"/>
    </xf>
    <xf numFmtId="0" fontId="0" fillId="0" borderId="37" xfId="0" applyFont="1" applyFill="1" applyBorder="1" applyAlignment="1" applyProtection="1">
      <alignment horizontal="center" vertical="center" wrapText="1"/>
    </xf>
    <xf numFmtId="0" fontId="0" fillId="0" borderId="33" xfId="0" applyFont="1" applyFill="1" applyBorder="1" applyAlignment="1" applyProtection="1">
      <alignment horizontal="center" vertical="center" wrapText="1"/>
    </xf>
    <xf numFmtId="0" fontId="0" fillId="0" borderId="38" xfId="0" applyFont="1" applyFill="1" applyBorder="1" applyAlignment="1">
      <alignment horizontal="center" wrapText="1"/>
    </xf>
    <xf numFmtId="0" fontId="0" fillId="0" borderId="37" xfId="0" applyFont="1" applyFill="1" applyBorder="1" applyAlignment="1">
      <alignment horizontal="center" wrapText="1"/>
    </xf>
    <xf numFmtId="0" fontId="0" fillId="0" borderId="95" xfId="0" applyFont="1" applyFill="1" applyBorder="1" applyAlignment="1">
      <alignment horizontal="center" wrapText="1"/>
    </xf>
    <xf numFmtId="0" fontId="0" fillId="0" borderId="32" xfId="0" applyFont="1" applyFill="1" applyBorder="1" applyAlignment="1" applyProtection="1">
      <alignment horizontal="center" vertical="center" wrapText="1"/>
    </xf>
    <xf numFmtId="0" fontId="0" fillId="0" borderId="8" xfId="0" applyFont="1" applyFill="1" applyBorder="1" applyAlignment="1" applyProtection="1">
      <alignment horizontal="center" vertical="center" wrapText="1"/>
    </xf>
    <xf numFmtId="0" fontId="0" fillId="0" borderId="20" xfId="0" applyFont="1" applyFill="1" applyBorder="1" applyAlignment="1" applyProtection="1">
      <alignment horizontal="center" vertical="center" wrapText="1"/>
    </xf>
    <xf numFmtId="0" fontId="0" fillId="0" borderId="32" xfId="0" applyFont="1" applyFill="1" applyBorder="1" applyAlignment="1">
      <alignment horizontal="center" wrapText="1"/>
    </xf>
    <xf numFmtId="0" fontId="0" fillId="0" borderId="8" xfId="0" applyFont="1" applyFill="1" applyBorder="1" applyAlignment="1">
      <alignment horizontal="center" wrapText="1"/>
    </xf>
    <xf numFmtId="0" fontId="0" fillId="0" borderId="11" xfId="0" applyFont="1" applyFill="1" applyBorder="1" applyAlignment="1">
      <alignment horizontal="center" wrapText="1"/>
    </xf>
    <xf numFmtId="0" fontId="12" fillId="10" borderId="38" xfId="0" applyFont="1" applyFill="1" applyBorder="1" applyAlignment="1" applyProtection="1">
      <alignment horizontal="left" vertical="center" wrapText="1"/>
    </xf>
    <xf numFmtId="0" fontId="12" fillId="10" borderId="73" xfId="0" applyFont="1" applyFill="1" applyBorder="1" applyAlignment="1" applyProtection="1">
      <alignment horizontal="left" vertical="center" wrapText="1"/>
    </xf>
    <xf numFmtId="0" fontId="12" fillId="10" borderId="37" xfId="0" applyFont="1" applyFill="1" applyBorder="1" applyAlignment="1" applyProtection="1">
      <alignment horizontal="left" vertical="center" wrapText="1"/>
    </xf>
    <xf numFmtId="0" fontId="12" fillId="10" borderId="29" xfId="0" applyFont="1" applyFill="1" applyBorder="1" applyAlignment="1" applyProtection="1">
      <alignment horizontal="left" vertical="center" wrapText="1"/>
    </xf>
    <xf numFmtId="0" fontId="12" fillId="10" borderId="33" xfId="0" applyFont="1" applyFill="1" applyBorder="1" applyAlignment="1" applyProtection="1">
      <alignment horizontal="left" vertical="center" wrapText="1"/>
    </xf>
    <xf numFmtId="0" fontId="12" fillId="10" borderId="4" xfId="0" applyFont="1" applyFill="1" applyBorder="1" applyAlignment="1" applyProtection="1">
      <alignment horizontal="left" vertical="center" wrapText="1"/>
    </xf>
    <xf numFmtId="0" fontId="12" fillId="10" borderId="38" xfId="0" quotePrefix="1" applyFont="1" applyFill="1" applyBorder="1" applyAlignment="1" applyProtection="1">
      <alignment horizontal="left" vertical="center" wrapText="1"/>
    </xf>
    <xf numFmtId="0" fontId="0" fillId="4" borderId="7" xfId="0" applyFill="1" applyBorder="1" applyAlignment="1">
      <alignment horizontal="left" vertical="center" wrapText="1"/>
    </xf>
    <xf numFmtId="0" fontId="0" fillId="4" borderId="0" xfId="0" applyFill="1" applyBorder="1" applyAlignment="1">
      <alignment horizontal="left" vertical="center" wrapText="1"/>
    </xf>
    <xf numFmtId="0" fontId="0" fillId="4" borderId="9" xfId="0" applyFill="1" applyBorder="1" applyAlignment="1">
      <alignment horizontal="left" vertical="center" wrapText="1"/>
    </xf>
    <xf numFmtId="0" fontId="0" fillId="4" borderId="10" xfId="0" applyFill="1" applyBorder="1" applyAlignment="1">
      <alignment horizontal="left" vertical="center" wrapText="1"/>
    </xf>
  </cellXfs>
  <cellStyles count="4">
    <cellStyle name="Currency" xfId="1" builtinId="4"/>
    <cellStyle name="Hyperlink" xfId="3" builtinId="8"/>
    <cellStyle name="Normal" xfId="0" builtinId="0"/>
    <cellStyle name="Normal 2" xfId="2" xr:uid="{15D171B2-BE92-4C5C-8BCE-3E3147804A66}"/>
  </cellStyles>
  <dxfs count="3">
    <dxf>
      <fill>
        <patternFill>
          <bgColor rgb="FFFFE5E8"/>
        </patternFill>
      </fill>
    </dxf>
    <dxf>
      <font>
        <color auto="1"/>
      </font>
      <fill>
        <patternFill>
          <bgColor rgb="FFFFE1E5"/>
        </patternFill>
      </fill>
    </dxf>
    <dxf>
      <font>
        <color rgb="FF9C0006"/>
      </font>
      <fill>
        <patternFill>
          <bgColor rgb="FFFFC7CE"/>
        </patternFill>
      </fill>
    </dxf>
  </dxfs>
  <tableStyles count="0" defaultTableStyle="TableStyleMedium2" defaultPivotStyle="PivotStyleLight16"/>
  <colors>
    <mruColors>
      <color rgb="FFFFE5E8"/>
      <color rgb="FFFFE1E5"/>
      <color rgb="FFFFC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1990725</xdr:colOff>
      <xdr:row>10</xdr:row>
      <xdr:rowOff>3124387</xdr:rowOff>
    </xdr:from>
    <xdr:to>
      <xdr:col>4</xdr:col>
      <xdr:colOff>1150263</xdr:colOff>
      <xdr:row>11</xdr:row>
      <xdr:rowOff>466725</xdr:rowOff>
    </xdr:to>
    <xdr:pic>
      <xdr:nvPicPr>
        <xdr:cNvPr id="6" name="Picture 5">
          <a:extLst>
            <a:ext uri="{FF2B5EF4-FFF2-40B4-BE49-F238E27FC236}">
              <a16:creationId xmlns:a16="http://schemas.microsoft.com/office/drawing/2014/main" id="{365BCF22-3481-41F1-9C46-14435DA0735E}"/>
            </a:ext>
          </a:extLst>
        </xdr:cNvPr>
        <xdr:cNvPicPr>
          <a:picLocks noChangeAspect="1"/>
        </xdr:cNvPicPr>
      </xdr:nvPicPr>
      <xdr:blipFill>
        <a:blip xmlns:r="http://schemas.openxmlformats.org/officeDocument/2006/relationships" r:embed="rId1"/>
        <a:stretch>
          <a:fillRect/>
        </a:stretch>
      </xdr:blipFill>
      <xdr:spPr>
        <a:xfrm>
          <a:off x="3629025" y="5867587"/>
          <a:ext cx="5807988" cy="254298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fema.gov/emergency-managers/national-preparedness/mission-core-capabilities/development-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fema.gov/emergency-managers/national-preparedness/mission-core-capabilities/development-sheets" TargetMode="External"/><Relationship Id="rId3" Type="http://schemas.openxmlformats.org/officeDocument/2006/relationships/hyperlink" Target="https://www.fema.gov/emergency-managers/national-preparedness/mission-core-capabilities/development-sheets" TargetMode="External"/><Relationship Id="rId7" Type="http://schemas.openxmlformats.org/officeDocument/2006/relationships/hyperlink" Target="https://www.fema.gov/emergency-managers/national-preparedness/mission-core-capabilities/development-sheets" TargetMode="External"/><Relationship Id="rId2" Type="http://schemas.openxmlformats.org/officeDocument/2006/relationships/hyperlink" Target="https://www.fema.gov/emergency-managers/national-preparedness/mission-core-capabilities/development-sheets" TargetMode="External"/><Relationship Id="rId1" Type="http://schemas.openxmlformats.org/officeDocument/2006/relationships/hyperlink" Target="https://www.fema.gov/emergency-managers/national-preparedness/mission-core-capabilities/development-sheets" TargetMode="External"/><Relationship Id="rId6" Type="http://schemas.openxmlformats.org/officeDocument/2006/relationships/hyperlink" Target="https://www.fema.gov/emergency-managers/national-preparedness/mission-core-capabilities/development-sheets" TargetMode="External"/><Relationship Id="rId11" Type="http://schemas.openxmlformats.org/officeDocument/2006/relationships/printerSettings" Target="../printerSettings/printerSettings5.bin"/><Relationship Id="rId5" Type="http://schemas.openxmlformats.org/officeDocument/2006/relationships/hyperlink" Target="https://www.fema.gov/emergency-managers/national-preparedness/mission-core-capabilities/development-sheets" TargetMode="External"/><Relationship Id="rId10" Type="http://schemas.openxmlformats.org/officeDocument/2006/relationships/hyperlink" Target="https://www.fema.gov/emergency-managers/national-preparedness/mission-core-capabilities/development-sheets" TargetMode="External"/><Relationship Id="rId4" Type="http://schemas.openxmlformats.org/officeDocument/2006/relationships/hyperlink" Target="https://www.fema.gov/emergency-managers/national-preparedness/mission-core-capabilities/development-sheets" TargetMode="External"/><Relationship Id="rId9" Type="http://schemas.openxmlformats.org/officeDocument/2006/relationships/hyperlink" Target="https://www.fema.gov/emergency-managers/national-preparedness/mission-core-capabilities/development-sheet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fema.gov/sites/default/files/documents/fema_ib458a-clarifying-guidance.pdf" TargetMode="External"/><Relationship Id="rId1" Type="http://schemas.openxmlformats.org/officeDocument/2006/relationships/hyperlink" Target="https://www.fema.gov/sites/default/files/2020-10/fema_fy-2020_information-bulletin-458_clarifying-guidance-emergency-management-performance-gran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A5D2B-D949-4F92-BBD1-30A0364F08DD}">
  <dimension ref="A1:F17"/>
  <sheetViews>
    <sheetView zoomScaleNormal="100" workbookViewId="0">
      <selection activeCell="C16" sqref="C16:F16"/>
    </sheetView>
  </sheetViews>
  <sheetFormatPr defaultColWidth="8.86328125" defaultRowHeight="14.25" x14ac:dyDescent="0.45"/>
  <cols>
    <col min="1" max="1" width="19.86328125" style="19" bestFit="1" customWidth="1"/>
    <col min="2" max="5" width="8.86328125" style="19"/>
    <col min="6" max="6" width="73.33203125" style="19" customWidth="1"/>
    <col min="7" max="16384" width="8.86328125" style="19"/>
  </cols>
  <sheetData>
    <row r="1" spans="1:6" ht="6" customHeight="1" x14ac:dyDescent="0.45">
      <c r="A1" s="220" t="s">
        <v>248</v>
      </c>
      <c r="B1" s="221"/>
      <c r="C1" s="221"/>
      <c r="D1" s="221"/>
      <c r="E1" s="221"/>
      <c r="F1" s="222"/>
    </row>
    <row r="2" spans="1:6" x14ac:dyDescent="0.45">
      <c r="A2" s="223"/>
      <c r="B2" s="224"/>
      <c r="C2" s="224"/>
      <c r="D2" s="224"/>
      <c r="E2" s="224"/>
      <c r="F2" s="225"/>
    </row>
    <row r="3" spans="1:6" ht="6" customHeight="1" x14ac:dyDescent="0.45">
      <c r="A3" s="223"/>
      <c r="B3" s="224"/>
      <c r="C3" s="224"/>
      <c r="D3" s="224"/>
      <c r="E3" s="224"/>
      <c r="F3" s="225"/>
    </row>
    <row r="4" spans="1:6" x14ac:dyDescent="0.45">
      <c r="A4" s="215" t="s">
        <v>0</v>
      </c>
      <c r="B4" s="215"/>
      <c r="C4" s="216"/>
      <c r="D4" s="216"/>
      <c r="E4" s="216"/>
      <c r="F4" s="216"/>
    </row>
    <row r="5" spans="1:6" x14ac:dyDescent="0.45">
      <c r="A5" s="215" t="s">
        <v>228</v>
      </c>
      <c r="B5" s="215"/>
      <c r="C5" s="216"/>
      <c r="D5" s="216"/>
      <c r="E5" s="216"/>
      <c r="F5" s="216"/>
    </row>
    <row r="6" spans="1:6" x14ac:dyDescent="0.45">
      <c r="A6" s="215" t="s">
        <v>1</v>
      </c>
      <c r="B6" s="215"/>
      <c r="C6" s="216"/>
      <c r="D6" s="216"/>
      <c r="E6" s="216"/>
      <c r="F6" s="216"/>
    </row>
    <row r="7" spans="1:6" x14ac:dyDescent="0.45">
      <c r="A7" s="215" t="s">
        <v>224</v>
      </c>
      <c r="B7" s="215"/>
      <c r="C7" s="216"/>
      <c r="D7" s="216"/>
      <c r="E7" s="216"/>
      <c r="F7" s="216"/>
    </row>
    <row r="8" spans="1:6" x14ac:dyDescent="0.45">
      <c r="A8" s="217" t="s">
        <v>2</v>
      </c>
      <c r="B8" s="218"/>
      <c r="C8" s="218" t="s">
        <v>147</v>
      </c>
      <c r="D8" s="218"/>
      <c r="E8" s="218"/>
      <c r="F8" s="219"/>
    </row>
    <row r="9" spans="1:6" ht="47.45" customHeight="1" x14ac:dyDescent="0.45">
      <c r="A9" s="205" t="s">
        <v>162</v>
      </c>
      <c r="B9" s="205"/>
      <c r="C9" s="206" t="s">
        <v>216</v>
      </c>
      <c r="D9" s="207"/>
      <c r="E9" s="207"/>
      <c r="F9" s="207"/>
    </row>
    <row r="10" spans="1:6" ht="47.45" customHeight="1" x14ac:dyDescent="0.45">
      <c r="A10" s="200" t="s">
        <v>181</v>
      </c>
      <c r="B10" s="201"/>
      <c r="C10" s="202" t="s">
        <v>218</v>
      </c>
      <c r="D10" s="203"/>
      <c r="E10" s="203"/>
      <c r="F10" s="204"/>
    </row>
    <row r="11" spans="1:6" ht="47.45" customHeight="1" x14ac:dyDescent="0.45">
      <c r="A11" s="208" t="s">
        <v>3</v>
      </c>
      <c r="B11" s="208"/>
      <c r="C11" s="209" t="s">
        <v>217</v>
      </c>
      <c r="D11" s="209"/>
      <c r="E11" s="209"/>
      <c r="F11" s="209"/>
    </row>
    <row r="12" spans="1:6" ht="47.45" customHeight="1" x14ac:dyDescent="0.45">
      <c r="A12" s="208" t="s">
        <v>187</v>
      </c>
      <c r="B12" s="208"/>
      <c r="C12" s="209" t="s">
        <v>249</v>
      </c>
      <c r="D12" s="209"/>
      <c r="E12" s="209"/>
      <c r="F12" s="209"/>
    </row>
    <row r="13" spans="1:6" ht="47.45" customHeight="1" x14ac:dyDescent="0.45">
      <c r="A13" s="210" t="s">
        <v>188</v>
      </c>
      <c r="B13" s="211"/>
      <c r="C13" s="212" t="s">
        <v>225</v>
      </c>
      <c r="D13" s="213"/>
      <c r="E13" s="213"/>
      <c r="F13" s="214"/>
    </row>
    <row r="14" spans="1:6" ht="47.45" customHeight="1" x14ac:dyDescent="0.45">
      <c r="A14" s="208" t="s">
        <v>186</v>
      </c>
      <c r="B14" s="208"/>
      <c r="C14" s="209" t="s">
        <v>250</v>
      </c>
      <c r="D14" s="209"/>
      <c r="E14" s="209"/>
      <c r="F14" s="209"/>
    </row>
    <row r="15" spans="1:6" ht="47.45" customHeight="1" x14ac:dyDescent="0.45">
      <c r="A15" s="208" t="s">
        <v>83</v>
      </c>
      <c r="B15" s="208"/>
      <c r="C15" s="209" t="s">
        <v>251</v>
      </c>
      <c r="D15" s="209"/>
      <c r="E15" s="209"/>
      <c r="F15" s="209"/>
    </row>
    <row r="16" spans="1:6" ht="47.45" customHeight="1" x14ac:dyDescent="0.45">
      <c r="A16" s="208" t="s">
        <v>77</v>
      </c>
      <c r="B16" s="208"/>
      <c r="C16" s="209" t="s">
        <v>252</v>
      </c>
      <c r="D16" s="209"/>
      <c r="E16" s="209"/>
      <c r="F16" s="209"/>
    </row>
    <row r="17" spans="1:6" ht="76.25" customHeight="1" x14ac:dyDescent="0.45">
      <c r="A17" s="208" t="s">
        <v>4</v>
      </c>
      <c r="B17" s="208"/>
      <c r="C17" s="209" t="s">
        <v>247</v>
      </c>
      <c r="D17" s="209"/>
      <c r="E17" s="209"/>
      <c r="F17" s="209"/>
    </row>
  </sheetData>
  <mergeCells count="29">
    <mergeCell ref="A1:F3"/>
    <mergeCell ref="A4:B4"/>
    <mergeCell ref="A5:B5"/>
    <mergeCell ref="C5:F5"/>
    <mergeCell ref="C4:F4"/>
    <mergeCell ref="A6:B6"/>
    <mergeCell ref="C6:F6"/>
    <mergeCell ref="A7:B7"/>
    <mergeCell ref="C7:F7"/>
    <mergeCell ref="A8:B8"/>
    <mergeCell ref="C8:F8"/>
    <mergeCell ref="A17:B17"/>
    <mergeCell ref="A14:B14"/>
    <mergeCell ref="A16:B16"/>
    <mergeCell ref="C17:F17"/>
    <mergeCell ref="C14:F14"/>
    <mergeCell ref="C16:F16"/>
    <mergeCell ref="C15:F15"/>
    <mergeCell ref="A10:B10"/>
    <mergeCell ref="C10:F10"/>
    <mergeCell ref="A9:B9"/>
    <mergeCell ref="C9:F9"/>
    <mergeCell ref="A15:B15"/>
    <mergeCell ref="C11:F11"/>
    <mergeCell ref="A11:B11"/>
    <mergeCell ref="A12:B12"/>
    <mergeCell ref="C12:F12"/>
    <mergeCell ref="A13:B13"/>
    <mergeCell ref="C13:F13"/>
  </mergeCells>
  <hyperlinks>
    <hyperlink ref="A11" location="'Budget Overview'!A1" display="Full Budget" xr:uid="{D2FED6FB-23A2-426B-A617-6EDAE87F1179}"/>
    <hyperlink ref="A15" location="Training!A1" display="Training" xr:uid="{41DE15C4-1F1B-4577-8B16-524BC2441B1E}"/>
    <hyperlink ref="A16" location="Exercises!A1" display="Exercises" xr:uid="{73164617-F5FF-42C2-9BC0-9A514AA5FE7F}"/>
    <hyperlink ref="A14" location="Personnel!A1" display="Personnel" xr:uid="{4C16717F-83F2-4631-B351-4EA339F9E528}"/>
    <hyperlink ref="A17" location="'Detailed Budget'!A1" display="Detailed Budget" xr:uid="{4B688A9A-C022-4131-ADFA-85FBCE05EB8F}"/>
    <hyperlink ref="A9:B9" location="'Definitions and Guidance'!A1" display="Definitions and Guidance" xr:uid="{D922ACBE-5E10-4080-B29A-253E51D2D569}"/>
    <hyperlink ref="A10:B10" location="'Grant Investment Strategy'!A1" display="Grant Investment Stategy" xr:uid="{3A9FC25B-E998-47E7-B902-49BB2A9AC73B}"/>
    <hyperlink ref="A12" location="'Grant Activity Ouline 1'!A1" display="Grant Activities Outline" xr:uid="{94CFC9D1-AD64-40F3-913C-3333A7D53210}"/>
    <hyperlink ref="A13:B13" location="'Project Activities Outline'!A1" display="Project Activities Outline" xr:uid="{A032D633-DA14-4325-A124-86F92A2E514B}"/>
    <hyperlink ref="A12:B12" location="'Grant Activities Outline'!A1" display="Grant Activities Outline" xr:uid="{1A4BAD35-E9B0-42FA-9985-5F146C36F92E}"/>
    <hyperlink ref="A14:B14" location="'Personnel Data Table'!A1" display="Personnel Data Table" xr:uid="{503EBAEB-841F-4D90-8230-EC474B03A959}"/>
    <hyperlink ref="A15:B15" location="'Training Data Table'!A1" display="Training Data Table" xr:uid="{482EDA25-E730-47FC-945F-26E845748150}"/>
    <hyperlink ref="A16:B16" location="'Exercise Data Table'!A1" display="Exercise Data Table" xr:uid="{54922792-0452-4BE3-AD54-46785D94E798}"/>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3CE5E-E6FC-45B7-B686-20B9985982E1}">
  <dimension ref="A1:J42"/>
  <sheetViews>
    <sheetView topLeftCell="A22" zoomScaleNormal="100" workbookViewId="0">
      <selection activeCell="A39" sqref="A39:C39"/>
    </sheetView>
  </sheetViews>
  <sheetFormatPr defaultColWidth="8.86328125" defaultRowHeight="14.25" x14ac:dyDescent="0.45"/>
  <cols>
    <col min="1" max="1" width="22.86328125" style="39" customWidth="1"/>
    <col min="2" max="2" width="30.6640625" style="39" customWidth="1"/>
    <col min="3" max="3" width="35.1328125" style="39" customWidth="1"/>
    <col min="4" max="4" width="27.19921875" style="39" customWidth="1"/>
    <col min="5" max="5" width="29.796875" style="39" customWidth="1"/>
    <col min="6" max="6" width="41.796875" style="39" customWidth="1"/>
    <col min="7" max="16384" width="8.86328125" style="39"/>
  </cols>
  <sheetData>
    <row r="1" spans="1:7" ht="23.65" thickTop="1" x14ac:dyDescent="0.45">
      <c r="A1" s="226" t="s">
        <v>181</v>
      </c>
      <c r="B1" s="227"/>
      <c r="C1" s="227"/>
      <c r="D1" s="227"/>
      <c r="E1" s="227"/>
      <c r="F1" s="228"/>
    </row>
    <row r="2" spans="1:7" ht="28.25" customHeight="1" x14ac:dyDescent="0.45">
      <c r="A2" s="247" t="s">
        <v>279</v>
      </c>
      <c r="B2" s="248"/>
      <c r="C2" s="248"/>
      <c r="D2" s="248"/>
      <c r="E2" s="248"/>
      <c r="F2" s="249"/>
    </row>
    <row r="3" spans="1:7" ht="28.25" customHeight="1" x14ac:dyDescent="0.45">
      <c r="A3" s="250"/>
      <c r="B3" s="251"/>
      <c r="C3" s="251"/>
      <c r="D3" s="251"/>
      <c r="E3" s="251"/>
      <c r="F3" s="252"/>
    </row>
    <row r="4" spans="1:7" ht="28.25" customHeight="1" x14ac:dyDescent="0.45">
      <c r="A4" s="250"/>
      <c r="B4" s="251"/>
      <c r="C4" s="251"/>
      <c r="D4" s="251"/>
      <c r="E4" s="251"/>
      <c r="F4" s="252"/>
    </row>
    <row r="5" spans="1:7" ht="28.25" customHeight="1" x14ac:dyDescent="0.45">
      <c r="A5" s="250"/>
      <c r="B5" s="251"/>
      <c r="C5" s="251"/>
      <c r="D5" s="251"/>
      <c r="E5" s="251"/>
      <c r="F5" s="252"/>
    </row>
    <row r="6" spans="1:7" ht="16.5" customHeight="1" x14ac:dyDescent="0.45">
      <c r="A6" s="250"/>
      <c r="B6" s="251"/>
      <c r="C6" s="251"/>
      <c r="D6" s="251"/>
      <c r="E6" s="251"/>
      <c r="F6" s="252"/>
    </row>
    <row r="7" spans="1:7" ht="7.8" customHeight="1" thickBot="1" x14ac:dyDescent="0.5">
      <c r="A7" s="253"/>
      <c r="B7" s="254"/>
      <c r="C7" s="254"/>
      <c r="D7" s="254"/>
      <c r="E7" s="254"/>
      <c r="F7" s="255"/>
    </row>
    <row r="8" spans="1:7" ht="14.65" thickTop="1" x14ac:dyDescent="0.45"/>
    <row r="9" spans="1:7" ht="14.65" thickBot="1" x14ac:dyDescent="0.5"/>
    <row r="10" spans="1:7" ht="23.65" thickTop="1" x14ac:dyDescent="0.45">
      <c r="A10" s="226" t="s">
        <v>187</v>
      </c>
      <c r="B10" s="227"/>
      <c r="C10" s="227"/>
      <c r="D10" s="227"/>
      <c r="E10" s="227"/>
      <c r="F10" s="228"/>
    </row>
    <row r="11" spans="1:7" ht="409.5" customHeight="1" x14ac:dyDescent="0.45">
      <c r="A11" s="248" t="s">
        <v>253</v>
      </c>
      <c r="B11" s="248"/>
      <c r="C11" s="248"/>
      <c r="D11" s="248"/>
      <c r="E11" s="248"/>
      <c r="F11" s="249"/>
    </row>
    <row r="12" spans="1:7" ht="136.5" customHeight="1" x14ac:dyDescent="0.45">
      <c r="A12" s="268"/>
      <c r="B12" s="268"/>
      <c r="C12" s="268"/>
      <c r="D12" s="268"/>
      <c r="E12" s="268"/>
      <c r="F12" s="269"/>
    </row>
    <row r="13" spans="1:7" ht="21" x14ac:dyDescent="0.45">
      <c r="A13" s="273" t="s">
        <v>173</v>
      </c>
      <c r="B13" s="274"/>
      <c r="C13" s="274"/>
      <c r="D13" s="274"/>
      <c r="E13" s="274"/>
      <c r="F13" s="275"/>
    </row>
    <row r="14" spans="1:7" x14ac:dyDescent="0.45">
      <c r="A14" s="173" t="s">
        <v>140</v>
      </c>
      <c r="B14" s="259" t="s">
        <v>213</v>
      </c>
      <c r="C14" s="262"/>
      <c r="D14" s="262"/>
      <c r="E14" s="262"/>
      <c r="F14" s="263"/>
    </row>
    <row r="15" spans="1:7" ht="172.9" customHeight="1" x14ac:dyDescent="0.45">
      <c r="A15" s="128" t="s">
        <v>175</v>
      </c>
      <c r="B15" s="276" t="s">
        <v>254</v>
      </c>
      <c r="C15" s="276"/>
      <c r="D15" s="276"/>
      <c r="E15" s="276"/>
      <c r="F15" s="276"/>
      <c r="G15" s="184"/>
    </row>
    <row r="16" spans="1:7" ht="46.15" customHeight="1" x14ac:dyDescent="0.45">
      <c r="A16" s="128" t="s">
        <v>209</v>
      </c>
      <c r="B16" s="202" t="s">
        <v>212</v>
      </c>
      <c r="C16" s="203"/>
      <c r="D16" s="203"/>
      <c r="E16" s="203"/>
      <c r="F16" s="264"/>
    </row>
    <row r="17" spans="1:10" x14ac:dyDescent="0.45">
      <c r="A17" s="277" t="s">
        <v>229</v>
      </c>
      <c r="B17" s="278"/>
      <c r="C17" s="278"/>
      <c r="D17" s="278"/>
      <c r="E17" s="278"/>
      <c r="F17" s="279"/>
    </row>
    <row r="18" spans="1:10" x14ac:dyDescent="0.45">
      <c r="A18" s="238" t="s">
        <v>141</v>
      </c>
      <c r="B18" s="239"/>
      <c r="C18" s="239"/>
      <c r="D18" s="239"/>
      <c r="E18" s="239"/>
      <c r="F18" s="240"/>
    </row>
    <row r="19" spans="1:10" x14ac:dyDescent="0.45">
      <c r="A19" s="241" t="s">
        <v>175</v>
      </c>
      <c r="B19" s="242"/>
      <c r="C19" s="243"/>
      <c r="D19" s="270" t="s">
        <v>209</v>
      </c>
      <c r="E19" s="242"/>
      <c r="F19" s="271"/>
    </row>
    <row r="20" spans="1:10" ht="65.75" customHeight="1" x14ac:dyDescent="0.45">
      <c r="A20" s="237" t="s">
        <v>204</v>
      </c>
      <c r="B20" s="203"/>
      <c r="C20" s="204"/>
      <c r="D20" s="202" t="s">
        <v>215</v>
      </c>
      <c r="E20" s="203"/>
      <c r="F20" s="264"/>
    </row>
    <row r="21" spans="1:10" ht="76.25" customHeight="1" thickBot="1" x14ac:dyDescent="0.5">
      <c r="A21" s="272" t="s">
        <v>205</v>
      </c>
      <c r="B21" s="257"/>
      <c r="C21" s="261"/>
      <c r="D21" s="256" t="s">
        <v>214</v>
      </c>
      <c r="E21" s="257"/>
      <c r="F21" s="258"/>
    </row>
    <row r="22" spans="1:10" ht="14.65" thickTop="1" x14ac:dyDescent="0.45">
      <c r="E22" s="171"/>
      <c r="F22" s="171"/>
      <c r="G22" s="171"/>
    </row>
    <row r="23" spans="1:10" ht="14.65" thickBot="1" x14ac:dyDescent="0.5"/>
    <row r="24" spans="1:10" ht="23.65" thickTop="1" x14ac:dyDescent="0.45">
      <c r="A24" s="226" t="s">
        <v>188</v>
      </c>
      <c r="B24" s="227"/>
      <c r="C24" s="227"/>
      <c r="D24" s="227"/>
      <c r="E24" s="227"/>
      <c r="F24" s="228"/>
    </row>
    <row r="25" spans="1:10" ht="132" customHeight="1" thickBot="1" x14ac:dyDescent="0.5">
      <c r="A25" s="265" t="s">
        <v>255</v>
      </c>
      <c r="B25" s="266"/>
      <c r="C25" s="266"/>
      <c r="D25" s="266"/>
      <c r="E25" s="266"/>
      <c r="F25" s="267"/>
    </row>
    <row r="26" spans="1:10" s="180" customFormat="1" ht="21.4" thickTop="1" x14ac:dyDescent="0.45">
      <c r="A26" s="244" t="s">
        <v>142</v>
      </c>
      <c r="B26" s="245"/>
      <c r="C26" s="245"/>
      <c r="D26" s="245"/>
      <c r="E26" s="245"/>
      <c r="F26" s="246"/>
    </row>
    <row r="27" spans="1:10" x14ac:dyDescent="0.45">
      <c r="A27" s="173" t="s">
        <v>110</v>
      </c>
      <c r="B27" s="259" t="s">
        <v>147</v>
      </c>
      <c r="C27" s="260"/>
      <c r="D27" s="259" t="s">
        <v>148</v>
      </c>
      <c r="E27" s="262"/>
      <c r="F27" s="263"/>
      <c r="G27" s="172"/>
    </row>
    <row r="28" spans="1:10" x14ac:dyDescent="0.45">
      <c r="A28" s="128" t="s">
        <v>143</v>
      </c>
      <c r="B28" s="202" t="s">
        <v>150</v>
      </c>
      <c r="C28" s="204"/>
      <c r="D28" s="202" t="s">
        <v>151</v>
      </c>
      <c r="E28" s="203"/>
      <c r="F28" s="264"/>
    </row>
    <row r="29" spans="1:10" ht="69" customHeight="1" x14ac:dyDescent="0.45">
      <c r="A29" s="128" t="s">
        <v>144</v>
      </c>
      <c r="B29" s="202" t="s">
        <v>152</v>
      </c>
      <c r="C29" s="204"/>
      <c r="D29" s="202" t="s">
        <v>153</v>
      </c>
      <c r="E29" s="203"/>
      <c r="F29" s="264"/>
    </row>
    <row r="30" spans="1:10" ht="69" customHeight="1" x14ac:dyDescent="0.45">
      <c r="A30" s="128" t="s">
        <v>145</v>
      </c>
      <c r="B30" s="202" t="s">
        <v>154</v>
      </c>
      <c r="C30" s="204"/>
      <c r="D30" s="202" t="s">
        <v>155</v>
      </c>
      <c r="E30" s="203"/>
      <c r="F30" s="264"/>
    </row>
    <row r="31" spans="1:10" ht="69" customHeight="1" x14ac:dyDescent="0.45">
      <c r="A31" s="128" t="s">
        <v>146</v>
      </c>
      <c r="B31" s="202" t="s">
        <v>156</v>
      </c>
      <c r="C31" s="204"/>
      <c r="D31" s="202" t="s">
        <v>227</v>
      </c>
      <c r="E31" s="203"/>
      <c r="F31" s="264"/>
      <c r="H31" s="171"/>
    </row>
    <row r="32" spans="1:10" ht="69" customHeight="1" thickBot="1" x14ac:dyDescent="0.5">
      <c r="A32" s="129" t="s">
        <v>149</v>
      </c>
      <c r="B32" s="256" t="s">
        <v>157</v>
      </c>
      <c r="C32" s="261"/>
      <c r="D32" s="256" t="s">
        <v>158</v>
      </c>
      <c r="E32" s="257"/>
      <c r="F32" s="258"/>
      <c r="J32" s="171"/>
    </row>
    <row r="33" spans="1:10" ht="14.65" thickTop="1" x14ac:dyDescent="0.45">
      <c r="B33" s="171"/>
      <c r="J33" s="171"/>
    </row>
    <row r="34" spans="1:10" ht="14.65" thickBot="1" x14ac:dyDescent="0.5"/>
    <row r="35" spans="1:10" ht="23.65" thickTop="1" x14ac:dyDescent="0.45">
      <c r="A35" s="226" t="s">
        <v>186</v>
      </c>
      <c r="B35" s="227"/>
      <c r="C35" s="227"/>
      <c r="D35" s="227"/>
      <c r="E35" s="227"/>
      <c r="F35" s="228"/>
    </row>
    <row r="36" spans="1:10" x14ac:dyDescent="0.45">
      <c r="A36" s="238" t="s">
        <v>159</v>
      </c>
      <c r="B36" s="239"/>
      <c r="C36" s="239"/>
      <c r="D36" s="239" t="s">
        <v>160</v>
      </c>
      <c r="E36" s="239"/>
      <c r="F36" s="240"/>
    </row>
    <row r="37" spans="1:10" ht="47.45" customHeight="1" x14ac:dyDescent="0.45">
      <c r="A37" s="231" t="s">
        <v>256</v>
      </c>
      <c r="B37" s="232"/>
      <c r="C37" s="232"/>
      <c r="D37" s="206" t="s">
        <v>257</v>
      </c>
      <c r="E37" s="206"/>
      <c r="F37" s="235"/>
    </row>
    <row r="38" spans="1:10" ht="47.45" customHeight="1" x14ac:dyDescent="0.45">
      <c r="A38" s="231" t="s">
        <v>258</v>
      </c>
      <c r="B38" s="232"/>
      <c r="C38" s="232"/>
      <c r="D38" s="206" t="s">
        <v>259</v>
      </c>
      <c r="E38" s="206"/>
      <c r="F38" s="235"/>
    </row>
    <row r="39" spans="1:10" ht="47.45" customHeight="1" x14ac:dyDescent="0.45">
      <c r="A39" s="231" t="s">
        <v>226</v>
      </c>
      <c r="B39" s="232"/>
      <c r="C39" s="232"/>
      <c r="D39" s="206" t="s">
        <v>260</v>
      </c>
      <c r="E39" s="206"/>
      <c r="F39" s="235"/>
    </row>
    <row r="40" spans="1:10" ht="47.45" customHeight="1" x14ac:dyDescent="0.45">
      <c r="A40" s="231" t="s">
        <v>261</v>
      </c>
      <c r="B40" s="232"/>
      <c r="C40" s="232"/>
      <c r="D40" s="236" t="s">
        <v>262</v>
      </c>
      <c r="E40" s="206"/>
      <c r="F40" s="235"/>
    </row>
    <row r="41" spans="1:10" ht="47.45" customHeight="1" thickBot="1" x14ac:dyDescent="0.5">
      <c r="A41" s="233" t="s">
        <v>263</v>
      </c>
      <c r="B41" s="234"/>
      <c r="C41" s="234"/>
      <c r="D41" s="229" t="s">
        <v>264</v>
      </c>
      <c r="E41" s="229"/>
      <c r="F41" s="230"/>
    </row>
    <row r="42" spans="1:10" ht="47.45" customHeight="1" thickTop="1" x14ac:dyDescent="0.45"/>
  </sheetData>
  <mergeCells count="44">
    <mergeCell ref="A25:F25"/>
    <mergeCell ref="A11:F12"/>
    <mergeCell ref="D19:F19"/>
    <mergeCell ref="D21:F21"/>
    <mergeCell ref="A21:C21"/>
    <mergeCell ref="D20:F20"/>
    <mergeCell ref="A13:F13"/>
    <mergeCell ref="B14:F14"/>
    <mergeCell ref="B15:F15"/>
    <mergeCell ref="B16:F16"/>
    <mergeCell ref="A18:F18"/>
    <mergeCell ref="A17:F17"/>
    <mergeCell ref="A26:F26"/>
    <mergeCell ref="A2:F7"/>
    <mergeCell ref="A24:F24"/>
    <mergeCell ref="D32:F32"/>
    <mergeCell ref="A35:F35"/>
    <mergeCell ref="B27:C27"/>
    <mergeCell ref="B28:C28"/>
    <mergeCell ref="B29:C29"/>
    <mergeCell ref="B30:C30"/>
    <mergeCell ref="B31:C31"/>
    <mergeCell ref="B32:C32"/>
    <mergeCell ref="D27:F27"/>
    <mergeCell ref="D28:F28"/>
    <mergeCell ref="D29:F29"/>
    <mergeCell ref="D30:F30"/>
    <mergeCell ref="D31:F31"/>
    <mergeCell ref="A1:F1"/>
    <mergeCell ref="D41:F41"/>
    <mergeCell ref="A37:C37"/>
    <mergeCell ref="A38:C38"/>
    <mergeCell ref="A39:C39"/>
    <mergeCell ref="A40:C40"/>
    <mergeCell ref="A41:C41"/>
    <mergeCell ref="D37:F37"/>
    <mergeCell ref="D38:F38"/>
    <mergeCell ref="D39:F39"/>
    <mergeCell ref="D40:F40"/>
    <mergeCell ref="A10:F10"/>
    <mergeCell ref="A20:C20"/>
    <mergeCell ref="A36:C36"/>
    <mergeCell ref="D36:F36"/>
    <mergeCell ref="A19:C19"/>
  </mergeCells>
  <dataValidations count="1">
    <dataValidation allowBlank="1" showInputMessage="1" showErrorMessage="1" prompt="This table provides a list of examples, not exact goals and measures that should be used. Goals and measures should be developed according to your specific projects and activities. " sqref="A18:F18" xr:uid="{C9D687DB-BFDA-40E3-A4E5-B072DF6C0A95}"/>
  </dataValidations>
  <hyperlinks>
    <hyperlink ref="A1:F1" location="'Grant Investment Strategy'!A1" display="Grant Investment Strategy" xr:uid="{69489F94-C949-41F8-A622-89B13199C9D7}"/>
    <hyperlink ref="A35:F35" location="'Personnel Data Table'!A1" display="Personnel Data Table" xr:uid="{EA53190C-52F8-48CA-B9BC-75ADB8E5ACFE}"/>
    <hyperlink ref="A10:F10" location="'Grant Activities Outline'!A1" display="Grant Activities Outline" xr:uid="{97F88401-C311-4BA2-91DE-0C6632624AD4}"/>
    <hyperlink ref="A24:F24" location="'Project Activities Outline'!A1" display="Project Activities Outlines" xr:uid="{85A0983B-3621-4717-9670-22AC8A011FF2}"/>
    <hyperlink ref="A17:F17" r:id="rId1" display="Core Capability Development Sheets" xr:uid="{E3FDE328-F24A-451E-AA28-BBF8E7F459A4}"/>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91110-4EE9-4E7C-A4B3-75CEA7B1242A}">
  <dimension ref="A1:E19"/>
  <sheetViews>
    <sheetView topLeftCell="A10" zoomScaleNormal="100" workbookViewId="0">
      <selection activeCell="A13" sqref="A13:B13"/>
    </sheetView>
  </sheetViews>
  <sheetFormatPr defaultColWidth="8.86328125" defaultRowHeight="14.25" x14ac:dyDescent="0.45"/>
  <cols>
    <col min="1" max="2" width="83.46484375" style="88" customWidth="1"/>
    <col min="3" max="16384" width="8.86328125" style="1"/>
  </cols>
  <sheetData>
    <row r="1" spans="1:5" ht="18" x14ac:dyDescent="0.55000000000000004">
      <c r="A1" s="284" t="s">
        <v>178</v>
      </c>
      <c r="B1" s="285"/>
    </row>
    <row r="2" spans="1:5" ht="36" customHeight="1" thickBot="1" x14ac:dyDescent="0.5">
      <c r="A2" s="286" t="s">
        <v>185</v>
      </c>
      <c r="B2" s="287"/>
      <c r="C2" s="4"/>
    </row>
    <row r="3" spans="1:5" ht="7.25" customHeight="1" thickBot="1" x14ac:dyDescent="0.5">
      <c r="A3" s="108"/>
      <c r="B3" s="109"/>
    </row>
    <row r="4" spans="1:5" s="106" customFormat="1" ht="34.5" customHeight="1" x14ac:dyDescent="0.45">
      <c r="A4" s="280" t="s">
        <v>208</v>
      </c>
      <c r="B4" s="281"/>
    </row>
    <row r="5" spans="1:5" ht="189.75" customHeight="1" thickBot="1" x14ac:dyDescent="0.5">
      <c r="A5" s="282"/>
      <c r="B5" s="283"/>
    </row>
    <row r="6" spans="1:5" ht="7.25" customHeight="1" thickBot="1" x14ac:dyDescent="0.5">
      <c r="A6" s="108"/>
      <c r="B6" s="109"/>
    </row>
    <row r="7" spans="1:5" s="106" customFormat="1" ht="34.5" customHeight="1" x14ac:dyDescent="0.45">
      <c r="A7" s="280" t="s">
        <v>277</v>
      </c>
      <c r="B7" s="281"/>
    </row>
    <row r="8" spans="1:5" ht="235.8" customHeight="1" thickBot="1" x14ac:dyDescent="0.5">
      <c r="A8" s="282"/>
      <c r="B8" s="283"/>
    </row>
    <row r="9" spans="1:5" ht="7.25" customHeight="1" thickBot="1" x14ac:dyDescent="0.5">
      <c r="A9" s="110"/>
      <c r="B9" s="111"/>
    </row>
    <row r="10" spans="1:5" s="106" customFormat="1" ht="28.5" customHeight="1" x14ac:dyDescent="0.45">
      <c r="A10" s="280" t="s">
        <v>265</v>
      </c>
      <c r="B10" s="281"/>
    </row>
    <row r="11" spans="1:5" ht="235.8" customHeight="1" thickBot="1" x14ac:dyDescent="0.5">
      <c r="A11" s="282"/>
      <c r="B11" s="283"/>
    </row>
    <row r="12" spans="1:5" ht="7.25" customHeight="1" thickBot="1" x14ac:dyDescent="0.5">
      <c r="A12" s="110"/>
      <c r="B12" s="111"/>
    </row>
    <row r="13" spans="1:5" s="106" customFormat="1" ht="48.85" customHeight="1" x14ac:dyDescent="0.45">
      <c r="A13" s="280" t="s">
        <v>278</v>
      </c>
      <c r="B13" s="281"/>
    </row>
    <row r="14" spans="1:5" ht="235.8" customHeight="1" thickBot="1" x14ac:dyDescent="0.5">
      <c r="A14" s="282"/>
      <c r="B14" s="283"/>
    </row>
    <row r="15" spans="1:5" ht="7.25" customHeight="1" thickBot="1" x14ac:dyDescent="0.5">
      <c r="A15" s="110"/>
      <c r="B15" s="111"/>
      <c r="E15" s="75"/>
    </row>
    <row r="16" spans="1:5" s="106" customFormat="1" ht="34.5" customHeight="1" x14ac:dyDescent="0.45">
      <c r="A16" s="280" t="s">
        <v>266</v>
      </c>
      <c r="B16" s="281"/>
    </row>
    <row r="17" spans="1:2" ht="119.45" customHeight="1" thickBot="1" x14ac:dyDescent="0.5">
      <c r="A17" s="282"/>
      <c r="B17" s="283"/>
    </row>
    <row r="19" spans="1:2" x14ac:dyDescent="0.45">
      <c r="B19" s="90"/>
    </row>
  </sheetData>
  <protectedRanges>
    <protectedRange sqref="A5:B6 A17:B17 A15:B15 A11:B11 A14:B14 A8:B8" name="Range1"/>
  </protectedRanges>
  <mergeCells count="12">
    <mergeCell ref="A1:B1"/>
    <mergeCell ref="A4:B4"/>
    <mergeCell ref="A5:B5"/>
    <mergeCell ref="A8:B8"/>
    <mergeCell ref="A2:B2"/>
    <mergeCell ref="A16:B16"/>
    <mergeCell ref="A7:B7"/>
    <mergeCell ref="A17:B17"/>
    <mergeCell ref="A10:B10"/>
    <mergeCell ref="A11:B11"/>
    <mergeCell ref="A13:B13"/>
    <mergeCell ref="A14:B1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1ED5-1B9F-4E34-B0C3-9427051E146D}">
  <dimension ref="A1:I46"/>
  <sheetViews>
    <sheetView workbookViewId="0">
      <selection activeCell="E7" sqref="E7"/>
    </sheetView>
  </sheetViews>
  <sheetFormatPr defaultColWidth="8.86328125" defaultRowHeight="14.25" x14ac:dyDescent="0.45"/>
  <cols>
    <col min="1" max="1" width="24.53125" style="1" bestFit="1" customWidth="1"/>
    <col min="2" max="4" width="23.33203125" style="25" customWidth="1"/>
    <col min="5" max="5" width="5.46484375" style="1" customWidth="1"/>
    <col min="6" max="6" width="49.46484375" style="55" bestFit="1" customWidth="1"/>
    <col min="7" max="9" width="18.6640625" style="1" customWidth="1"/>
    <col min="10" max="16384" width="8.86328125" style="1"/>
  </cols>
  <sheetData>
    <row r="1" spans="1:9" ht="22.25" customHeight="1" thickBot="1" x14ac:dyDescent="0.5">
      <c r="A1" s="288" t="s">
        <v>189</v>
      </c>
      <c r="B1" s="289"/>
      <c r="C1" s="289"/>
      <c r="D1" s="289"/>
      <c r="E1" s="289"/>
      <c r="F1" s="289"/>
      <c r="G1" s="289"/>
      <c r="H1" s="289"/>
      <c r="I1" s="290"/>
    </row>
    <row r="2" spans="1:9" ht="10.8" customHeight="1" thickBot="1" x14ac:dyDescent="0.5"/>
    <row r="3" spans="1:9" x14ac:dyDescent="0.45">
      <c r="A3" s="291" t="s">
        <v>8</v>
      </c>
      <c r="B3" s="292"/>
      <c r="C3" s="292"/>
      <c r="D3" s="293"/>
      <c r="F3" s="56" t="s">
        <v>246</v>
      </c>
      <c r="G3" s="49" t="s">
        <v>12</v>
      </c>
      <c r="H3" s="49" t="s">
        <v>13</v>
      </c>
      <c r="I3" s="50" t="s">
        <v>14</v>
      </c>
    </row>
    <row r="4" spans="1:9" x14ac:dyDescent="0.45">
      <c r="A4" s="59" t="s">
        <v>9</v>
      </c>
      <c r="B4" s="294">
        <f>D19</f>
        <v>0</v>
      </c>
      <c r="C4" s="294"/>
      <c r="D4" s="295"/>
      <c r="F4" s="69" t="s">
        <v>47</v>
      </c>
      <c r="G4" s="70">
        <f>SUMIF('Detailed Budget'!$M$10:$M$1048576, "Prevention", 'Detailed Budget'!$C$10:$C$1048576)</f>
        <v>0</v>
      </c>
      <c r="H4" s="70">
        <f>SUMIF('Detailed Budget'!$M$10:$M$1048576, "Prevention", 'Detailed Budget'!$D$10:$D$1048576)</f>
        <v>0</v>
      </c>
      <c r="I4" s="71">
        <f>SUMIF('Detailed Budget'!$M$10:$M$1048576, "Prevention", 'Detailed Budget'!$K$10:$K$1048576)</f>
        <v>0</v>
      </c>
    </row>
    <row r="5" spans="1:9" x14ac:dyDescent="0.45">
      <c r="A5" s="60" t="s">
        <v>10</v>
      </c>
      <c r="B5" s="294">
        <f>B19</f>
        <v>0</v>
      </c>
      <c r="C5" s="294"/>
      <c r="D5" s="295"/>
      <c r="F5" s="69" t="s">
        <v>40</v>
      </c>
      <c r="G5" s="70">
        <f>SUMIF('Detailed Budget'!$M$10:$M$1048576, "Protection", 'Detailed Budget'!$C$10:$C$1048576)</f>
        <v>0</v>
      </c>
      <c r="H5" s="70">
        <f>SUMIF('Detailed Budget'!$M$10:$M$1048576, "Protection", 'Detailed Budget'!$D$10:$D$1048576)</f>
        <v>0</v>
      </c>
      <c r="I5" s="71">
        <f>SUMIF('Detailed Budget'!$M$10:$M$1048576, "Protection", 'Detailed Budget'!$K$10:$K$1048576)</f>
        <v>0</v>
      </c>
    </row>
    <row r="6" spans="1:9" ht="14.65" thickBot="1" x14ac:dyDescent="0.5">
      <c r="A6" s="61" t="s">
        <v>11</v>
      </c>
      <c r="B6" s="296">
        <f>C19</f>
        <v>0</v>
      </c>
      <c r="C6" s="296"/>
      <c r="D6" s="297"/>
      <c r="F6" s="69" t="s">
        <v>48</v>
      </c>
      <c r="G6" s="70">
        <f>SUMIF('Detailed Budget'!$M$10:$M$1048576, "Mitigation", 'Detailed Budget'!$C$10:$C$1048576)</f>
        <v>0</v>
      </c>
      <c r="H6" s="70">
        <f>SUMIF('Detailed Budget'!$M$10:$M$1048576, "Mitigation", 'Detailed Budget'!$D$10:$D$1048576)</f>
        <v>0</v>
      </c>
      <c r="I6" s="71">
        <f>SUMIF('Detailed Budget'!$M$10:$M$1048576, "Mitigation", 'Detailed Budget'!$K$10:$K$1048576)</f>
        <v>0</v>
      </c>
    </row>
    <row r="7" spans="1:9" ht="14.65" thickBot="1" x14ac:dyDescent="0.5">
      <c r="F7" s="69" t="s">
        <v>49</v>
      </c>
      <c r="G7" s="70">
        <f>SUMIF('Detailed Budget'!$M$10:$M$1048576, "Response", 'Detailed Budget'!$C$10:$C$1048576)</f>
        <v>0</v>
      </c>
      <c r="H7" s="70">
        <f>SUMIF('Detailed Budget'!$M$10:$M$1048576, "Response", 'Detailed Budget'!$D$10:$D$1048576)</f>
        <v>0</v>
      </c>
      <c r="I7" s="71">
        <f>SUMIF('Detailed Budget'!$M$10:$M$1048576, "Response", 'Detailed Budget'!$K$10:$K$1048576)</f>
        <v>0</v>
      </c>
    </row>
    <row r="8" spans="1:9" x14ac:dyDescent="0.45">
      <c r="A8" s="10"/>
      <c r="B8" s="66" t="s">
        <v>12</v>
      </c>
      <c r="C8" s="67" t="s">
        <v>13</v>
      </c>
      <c r="D8" s="50" t="s">
        <v>14</v>
      </c>
      <c r="F8" s="69" t="s">
        <v>50</v>
      </c>
      <c r="G8" s="70">
        <f>SUMIF('Detailed Budget'!$M$10:$M$1048576, "Recovery", 'Detailed Budget'!$C$10:$C$1048576)</f>
        <v>0</v>
      </c>
      <c r="H8" s="70">
        <f>SUMIF('Detailed Budget'!$M$10:$M$1048576, "Recovery", 'Detailed Budget'!$D$10:$D$1048576)</f>
        <v>0</v>
      </c>
      <c r="I8" s="71">
        <f>SUMIF('Detailed Budget'!$M$10:$M$1048576, "Recovery", 'Detailed Budget'!$K$10:$K$1048576)</f>
        <v>0</v>
      </c>
    </row>
    <row r="9" spans="1:9" x14ac:dyDescent="0.45">
      <c r="A9" s="60" t="s">
        <v>5</v>
      </c>
      <c r="B9" s="62">
        <f>SUMIF('Detailed Budget'!$A$10:$A$1048576, "Personnel", 'Detailed Budget'!$C$10:$C$1048576)</f>
        <v>0</v>
      </c>
      <c r="C9" s="64">
        <f>SUMIF('Detailed Budget'!$A$10:$A$1048576, "Personnel", 'Detailed Budget'!$D$10:$D$1048576)</f>
        <v>0</v>
      </c>
      <c r="D9" s="63">
        <f>SUMIF('Detailed Budget'!$A$10:$A$1048576, "Personnel", 'Detailed Budget'!$K$10:$K$1048576)</f>
        <v>0</v>
      </c>
      <c r="F9" s="57" t="s">
        <v>101</v>
      </c>
      <c r="G9" s="51"/>
      <c r="H9" s="51"/>
      <c r="I9" s="52"/>
    </row>
    <row r="10" spans="1:9" x14ac:dyDescent="0.45">
      <c r="A10" s="60" t="s">
        <v>15</v>
      </c>
      <c r="B10" s="62">
        <f>SUMIF('Detailed Budget'!$A$10:$A$1048576, "Fringes", 'Detailed Budget'!$C$10:$C$1048576)</f>
        <v>0</v>
      </c>
      <c r="C10" s="64">
        <f>SUMIF('Detailed Budget'!$A$10:$A$1048576, "Fringes", 'Detailed Budget'!$D$10:$D$1048576)</f>
        <v>0</v>
      </c>
      <c r="D10" s="63">
        <f>SUMIF('Detailed Budget'!$A$10:$A$1048576, "Fringes", 'Detailed Budget'!$K$10:$K$1048576)</f>
        <v>0</v>
      </c>
      <c r="F10" s="69" t="s">
        <v>51</v>
      </c>
      <c r="G10" s="70">
        <f>SUMIF('Detailed Budget'!$P$10:$P$1048576, "Planning", 'Detailed Budget'!$C$10:$C$1048576)</f>
        <v>0</v>
      </c>
      <c r="H10" s="70">
        <f>SUMIF('Detailed Budget'!$P$10:$P$1048576, "Planning", 'Detailed Budget'!$D$10:$D$1048576)</f>
        <v>0</v>
      </c>
      <c r="I10" s="71">
        <f>SUMIF('Detailed Budget'!$P$10:$P$1048576, "Planning", 'Detailed Budget'!$K$10:$K$1048576)</f>
        <v>0</v>
      </c>
    </row>
    <row r="11" spans="1:9" x14ac:dyDescent="0.45">
      <c r="A11" s="60" t="s">
        <v>16</v>
      </c>
      <c r="B11" s="62">
        <f>SUMIF('Detailed Budget'!$A$10:$A$1048576, "Travel", 'Detailed Budget'!$C$10:$C$1048576)</f>
        <v>0</v>
      </c>
      <c r="C11" s="64">
        <f>SUMIF('Detailed Budget'!$A$10:$A$1048576, "Travel", 'Detailed Budget'!$D$10:$D$1048576)</f>
        <v>0</v>
      </c>
      <c r="D11" s="63">
        <f>SUMIF('Detailed Budget'!$A$10:$A$1048576, "Travel", 'Detailed Budget'!$K$10:$K$1048576)</f>
        <v>0</v>
      </c>
      <c r="F11" s="69" t="s">
        <v>52</v>
      </c>
      <c r="G11" s="70">
        <f>SUMIF('Detailed Budget'!$P$10:$P$1048576, "Public Information and Warning", 'Detailed Budget'!$C$10:$C$1048576)</f>
        <v>0</v>
      </c>
      <c r="H11" s="70">
        <f>SUMIF('Detailed Budget'!$P$10:$P$1048576, "Public Information and Warning", 'Detailed Budget'!$D$10:$D$1048576)</f>
        <v>0</v>
      </c>
      <c r="I11" s="71">
        <f>SUMIF('Detailed Budget'!$P$10:$P$1048576, "Public Information and Warning", 'Detailed Budget'!$K$10:$K$1048576)</f>
        <v>0</v>
      </c>
    </row>
    <row r="12" spans="1:9" x14ac:dyDescent="0.45">
      <c r="A12" s="60" t="s">
        <v>17</v>
      </c>
      <c r="B12" s="62">
        <f>SUMIF('Detailed Budget'!$A$10:$A$1048576, "Equipment", 'Detailed Budget'!$C$10:$C$1048576)</f>
        <v>0</v>
      </c>
      <c r="C12" s="64">
        <f>SUMIF('Detailed Budget'!$A$10:$A$1048576, "Equipment", 'Detailed Budget'!$D$10:$D$1048576)</f>
        <v>0</v>
      </c>
      <c r="D12" s="63">
        <f>SUMIF('Detailed Budget'!$A$10:$A$1048576, "Equipment", 'Detailed Budget'!$K$10:$K$1048576)</f>
        <v>0</v>
      </c>
      <c r="F12" s="69" t="s">
        <v>43</v>
      </c>
      <c r="G12" s="70">
        <f>SUMIF('Detailed Budget'!$P$10:$P$1048576, "Operational Coordination", 'Detailed Budget'!$C$10:$C$1048576)</f>
        <v>0</v>
      </c>
      <c r="H12" s="70">
        <f>SUMIF('Detailed Budget'!$P$10:$P$1048576, "Operational Coordination", 'Detailed Budget'!$D$10:$D$1048576)</f>
        <v>0</v>
      </c>
      <c r="I12" s="71">
        <f>SUMIF('Detailed Budget'!$P$10:$P$1048576, "Operational Coordination", 'Detailed Budget'!$K$10:$K$1048576)</f>
        <v>0</v>
      </c>
    </row>
    <row r="13" spans="1:9" x14ac:dyDescent="0.45">
      <c r="A13" s="60" t="s">
        <v>18</v>
      </c>
      <c r="B13" s="62">
        <f>SUMIF('Detailed Budget'!$A$10:$A$1048576, "Supplies", 'Detailed Budget'!$C$10:$C$1048576)</f>
        <v>0</v>
      </c>
      <c r="C13" s="64">
        <f>SUMIF('Detailed Budget'!$A$10:$A$1048576, "Supplies", 'Detailed Budget'!$D$10:$D$1048576)</f>
        <v>0</v>
      </c>
      <c r="D13" s="63">
        <f>SUMIF('Detailed Budget'!$A$10:$A$1048576, "Supplies", 'Detailed Budget'!$K$10:$K$1048576)</f>
        <v>0</v>
      </c>
      <c r="F13" s="69" t="s">
        <v>53</v>
      </c>
      <c r="G13" s="70">
        <f>SUMIF('Detailed Budget'!$P$10:$P$1048576, "Forensics and Attribution", 'Detailed Budget'!$C$10:$C$1048576)</f>
        <v>0</v>
      </c>
      <c r="H13" s="70">
        <f>SUMIF('Detailed Budget'!$P$10:$P$1048576, "Forensics and Attribution", 'Detailed Budget'!$D$10:$D$1048576)</f>
        <v>0</v>
      </c>
      <c r="I13" s="71">
        <f>SUMIF('Detailed Budget'!$P$10:$P$1048576, "Forensics and Attribution", 'Detailed Budget'!$K$10:$K$1048576)</f>
        <v>0</v>
      </c>
    </row>
    <row r="14" spans="1:9" x14ac:dyDescent="0.45">
      <c r="A14" s="60" t="s">
        <v>19</v>
      </c>
      <c r="B14" s="62">
        <f>SUMIF('Detailed Budget'!$A$10:$A$1048576, "Consultants/Contracts", 'Detailed Budget'!$C$10:$C$1048576)</f>
        <v>0</v>
      </c>
      <c r="C14" s="64">
        <f>SUMIF('Detailed Budget'!$A$10:$A$1048576, "Consultants/Contracts", 'Detailed Budget'!$D$10:$D$1048576)</f>
        <v>0</v>
      </c>
      <c r="D14" s="63">
        <f>SUMIF('Detailed Budget'!$A$10:$A$1048576, "Consultants/Contracts", 'Detailed Budget'!$K$10:$K$1048576)</f>
        <v>0</v>
      </c>
      <c r="F14" s="69" t="s">
        <v>54</v>
      </c>
      <c r="G14" s="70">
        <f>SUMIF('Detailed Budget'!$P$10:$P$1048576, "Intelligence and Information Sharing", 'Detailed Budget'!$C$10:$C$1048576)</f>
        <v>0</v>
      </c>
      <c r="H14" s="70">
        <f>SUMIF('Detailed Budget'!$P$10:$P$1048576, "Intelligence and Information Sharing", 'Detailed Budget'!$D$10:$D$1048576)</f>
        <v>0</v>
      </c>
      <c r="I14" s="71">
        <f>SUMIF('Detailed Budget'!$P$10:$P$1048576, "Intelligence and Information Sharing", 'Detailed Budget'!$K$10:$K$1048576)</f>
        <v>0</v>
      </c>
    </row>
    <row r="15" spans="1:9" x14ac:dyDescent="0.45">
      <c r="A15" s="60" t="s">
        <v>20</v>
      </c>
      <c r="B15" s="62">
        <f>SUMIF('Detailed Budget'!$A$10:$A$1048576, "Other", 'Detailed Budget'!$C$10:$C$1048576)</f>
        <v>0</v>
      </c>
      <c r="C15" s="64">
        <f>SUMIF('Detailed Budget'!$A$10:$A$1048576, "Other", 'Detailed Budget'!$D$10:$D$1048576)</f>
        <v>0</v>
      </c>
      <c r="D15" s="63">
        <f>SUMIF('Detailed Budget'!$A$10:$A$1048576, "Other", 'Detailed Budget'!$K$10:$K$1048576)</f>
        <v>0</v>
      </c>
      <c r="F15" s="69" t="s">
        <v>57</v>
      </c>
      <c r="G15" s="70">
        <f>SUMIF('Detailed Budget'!$P$10:$P$1048576, "Interdiction and Disruption", 'Detailed Budget'!$C$10:$C$1048576)</f>
        <v>0</v>
      </c>
      <c r="H15" s="70">
        <f>SUMIF('Detailed Budget'!$P$10:$P$1048576, "Interdiction and Disruption", 'Detailed Budget'!$D$10:$D$1048576)</f>
        <v>0</v>
      </c>
      <c r="I15" s="71">
        <f>SUMIF('Detailed Budget'!$P$10:$P$1048576, "Interdiction and Disruption", 'Detailed Budget'!$K$10:$K$1048576)</f>
        <v>0</v>
      </c>
    </row>
    <row r="16" spans="1:9" x14ac:dyDescent="0.45">
      <c r="A16" s="60" t="s">
        <v>21</v>
      </c>
      <c r="B16" s="62">
        <f>SUMIF('Detailed Budget'!$A$10:$A$1048576, "Construction", 'Detailed Budget'!$C$10:$C$1048576)</f>
        <v>0</v>
      </c>
      <c r="C16" s="64">
        <f>SUMIF('Detailed Budget'!$A$10:$A$1048576, "Construction", 'Detailed Budget'!$D$10:$D$1048576)</f>
        <v>0</v>
      </c>
      <c r="D16" s="63">
        <f>SUMIF('Detailed Budget'!$A$10:$A$1048576, "Construction", 'Detailed Budget'!$K$10:$K$1048576)</f>
        <v>0</v>
      </c>
      <c r="F16" s="69" t="s">
        <v>59</v>
      </c>
      <c r="G16" s="70">
        <f>SUMIF('Detailed Budget'!$P$10:$P$1048576, "Screening, Search, and Detection", 'Detailed Budget'!$C$10:$C$1048576)</f>
        <v>0</v>
      </c>
      <c r="H16" s="70">
        <f>SUMIF('Detailed Budget'!$P$10:$P$1048576, "Screening, Search, and Detection", 'Detailed Budget'!$D$10:$D$1048576)</f>
        <v>0</v>
      </c>
      <c r="I16" s="71">
        <f>SUMIF('Detailed Budget'!$P$10:$P$1048576, "Screening, Search, and Detection", 'Detailed Budget'!$K$10:$K$1048576)</f>
        <v>0</v>
      </c>
    </row>
    <row r="17" spans="1:9" x14ac:dyDescent="0.45">
      <c r="A17" s="60" t="s">
        <v>22</v>
      </c>
      <c r="B17" s="62">
        <f>SUMIF('Detailed Budget'!$A$10:$A$1048576, "Indirect", 'Detailed Budget'!$C$10:$C$1048576)</f>
        <v>0</v>
      </c>
      <c r="C17" s="64">
        <f>SUMIF('Detailed Budget'!$A$10:$A$1048576, "Indirect", 'Detailed Budget'!$D$10:$D$1048576)</f>
        <v>0</v>
      </c>
      <c r="D17" s="63">
        <f>SUMIF('Detailed Budget'!$A$10:$A$1048576, "Indirect", 'Detailed Budget'!$K$10:$K$1048576)</f>
        <v>0</v>
      </c>
      <c r="F17" s="69" t="s">
        <v>102</v>
      </c>
      <c r="G17" s="70">
        <f>SUMIF('Detailed Budget'!$P$10:$P$1048576, "Access Control and Identity Verification", 'Detailed Budget'!$C$10:$C$1048576)</f>
        <v>0</v>
      </c>
      <c r="H17" s="70">
        <f>SUMIF('Detailed Budget'!$P$10:$P$1048576, "Access Control and Identity Verification", 'Detailed Budget'!$D$10:$D$1048576)</f>
        <v>0</v>
      </c>
      <c r="I17" s="71">
        <f>SUMIF('Detailed Budget'!$P$10:$P$1048576, "Access Control and Identity Verification", 'Detailed Budget'!$K$10:$K$1048576)</f>
        <v>0</v>
      </c>
    </row>
    <row r="18" spans="1:9" x14ac:dyDescent="0.45">
      <c r="A18" s="68"/>
      <c r="B18" s="31"/>
      <c r="C18" s="31"/>
      <c r="D18" s="32"/>
      <c r="F18" s="69" t="s">
        <v>103</v>
      </c>
      <c r="G18" s="70">
        <f>SUMIF('Detailed Budget'!$P$10:$P$1048576, "Physical Protective Measures", 'Detailed Budget'!$C$10:$C$1048576)</f>
        <v>0</v>
      </c>
      <c r="H18" s="70">
        <f>SUMIF('Detailed Budget'!$P$10:$P$1048576, "Physical Protective Measures", 'Detailed Budget'!$D$10:$D$1048576)</f>
        <v>0</v>
      </c>
      <c r="I18" s="71">
        <f>SUMIF('Detailed Budget'!$P$10:$P$1048576, "Physical Protective Measures", 'Detailed Budget'!$K$10:$K$1048576)</f>
        <v>0</v>
      </c>
    </row>
    <row r="19" spans="1:9" ht="14.65" thickBot="1" x14ac:dyDescent="0.5">
      <c r="A19" s="61" t="s">
        <v>23</v>
      </c>
      <c r="B19" s="33">
        <f>SUM('Detailed Budget'!C10:C1048576)</f>
        <v>0</v>
      </c>
      <c r="C19" s="65">
        <f>SUM('Detailed Budget'!D10:D1048576)</f>
        <v>0</v>
      </c>
      <c r="D19" s="30">
        <f>SUM('Detailed Budget'!K10:K153)</f>
        <v>0</v>
      </c>
      <c r="F19" s="69" t="s">
        <v>46</v>
      </c>
      <c r="G19" s="70">
        <f>SUMIF('Detailed Budget'!$P$10:$P$1048576, "Cybersecurity", 'Detailed Budget'!$C$10:$C$1048576)</f>
        <v>0</v>
      </c>
      <c r="H19" s="70">
        <f>SUMIF('Detailed Budget'!$P$10:$P$1048576, "Cybersecurity", 'Detailed Budget'!$D$10:$D$1048576)</f>
        <v>0</v>
      </c>
      <c r="I19" s="71">
        <f>SUMIF('Detailed Budget'!$P$10:$P$1048576, "Cybersecurity", 'Detailed Budget'!$K$10:$K$1048576)</f>
        <v>0</v>
      </c>
    </row>
    <row r="20" spans="1:9" x14ac:dyDescent="0.45">
      <c r="A20" s="58"/>
      <c r="B20" s="48"/>
      <c r="C20" s="48"/>
      <c r="D20" s="48"/>
      <c r="F20" s="69" t="s">
        <v>70</v>
      </c>
      <c r="G20" s="70">
        <f>SUMIF('Detailed Budget'!$P$10:$P$1048576, "Supply Chain Integrity and Security", 'Detailed Budget'!$C$10:$C$1048576)</f>
        <v>0</v>
      </c>
      <c r="H20" s="70">
        <f>SUMIF('Detailed Budget'!$P$10:$P$1048576, "Supply Chain Integrity and Security", 'Detailed Budget'!$D$10:$D$1048576)</f>
        <v>0</v>
      </c>
      <c r="I20" s="71">
        <f>SUMIF('Detailed Budget'!$P$10:$P$1048576, "Supply Chain Integrity and Security", 'Detailed Budget'!$K$10:$K$1048576)</f>
        <v>0</v>
      </c>
    </row>
    <row r="21" spans="1:9" x14ac:dyDescent="0.45">
      <c r="A21" s="58"/>
      <c r="B21" s="48"/>
      <c r="C21" s="48"/>
      <c r="D21" s="48"/>
      <c r="F21" s="69" t="s">
        <v>72</v>
      </c>
      <c r="G21" s="70">
        <f>SUMIF('Detailed Budget'!$P$10:$P$1048576, "Risk Management for Protection Programs and Activities", 'Detailed Budget'!$C$10:$C$1048576)</f>
        <v>0</v>
      </c>
      <c r="H21" s="70">
        <f>SUMIF('Detailed Budget'!$P$10:$P$1048576, "Risk Management for Protection Programs and Activities", 'Detailed Budget'!$D$10:$D$1048576)</f>
        <v>0</v>
      </c>
      <c r="I21" s="71">
        <f>SUMIF('Detailed Budget'!$P$10:$P$1048576, "Risk Management for Protection Programs and Activities", 'Detailed Budget'!$K$10:$K$1048576)</f>
        <v>0</v>
      </c>
    </row>
    <row r="22" spans="1:9" x14ac:dyDescent="0.45">
      <c r="A22" s="58"/>
      <c r="B22" s="48"/>
      <c r="C22" s="48"/>
      <c r="D22" s="48"/>
      <c r="F22" s="69" t="s">
        <v>60</v>
      </c>
      <c r="G22" s="70">
        <f>SUMIF('Detailed Budget'!$P$10:$P$1048576, "Risk and Disaster Resilience Assessment", 'Detailed Budget'!$C$10:$C$1048576)</f>
        <v>0</v>
      </c>
      <c r="H22" s="70">
        <f>SUMIF('Detailed Budget'!$P$10:$P$1048576, "Risk and Disaster Resilience Assessment", 'Detailed Budget'!$D$10:$D$1048576)</f>
        <v>0</v>
      </c>
      <c r="I22" s="71">
        <f>SUMIF('Detailed Budget'!$P$10:$P$1048576, "Risk and Disaster Resilience Assessment", 'Detailed Budget'!$K$10:$K$1048576)</f>
        <v>0</v>
      </c>
    </row>
    <row r="23" spans="1:9" x14ac:dyDescent="0.45">
      <c r="A23" s="58"/>
      <c r="B23" s="48"/>
      <c r="C23" s="48"/>
      <c r="D23" s="48"/>
      <c r="F23" s="69" t="s">
        <v>55</v>
      </c>
      <c r="G23" s="70">
        <f>SUMIF('Detailed Budget'!$P$10:$P$1048576, "Community Resilience", 'Detailed Budget'!$C$10:$C$1048576)</f>
        <v>0</v>
      </c>
      <c r="H23" s="70">
        <f>SUMIF('Detailed Budget'!$P$10:$P$1048576, "Community Resilience", 'Detailed Budget'!$D$10:$D$1048576)</f>
        <v>0</v>
      </c>
      <c r="I23" s="71">
        <f>SUMIF('Detailed Budget'!$P$10:$P$1048576, "Community Resilience", 'Detailed Budget'!$K$10:$K$1048576)</f>
        <v>0</v>
      </c>
    </row>
    <row r="24" spans="1:9" x14ac:dyDescent="0.45">
      <c r="A24" s="58"/>
      <c r="B24" s="48"/>
      <c r="C24" s="48"/>
      <c r="D24" s="48"/>
      <c r="F24" s="69" t="s">
        <v>104</v>
      </c>
      <c r="G24" s="70">
        <f>SUMIF('Detailed Budget'!$P$10:$P$1048576, "Long-term Vulnerability Reduction", 'Detailed Budget'!$C$10:$C$1048576)</f>
        <v>0</v>
      </c>
      <c r="H24" s="70">
        <f>SUMIF('Detailed Budget'!$P$10:$P$1048576, "Long-term Vulnerability Reduction", 'Detailed Budget'!$D$10:$D$1048576)</f>
        <v>0</v>
      </c>
      <c r="I24" s="71">
        <f>SUMIF('Detailed Budget'!$P$10:$P$1048576, "Long-term Vulnerability Reduction", 'Detailed Budget'!$K$10:$K$1048576)</f>
        <v>0</v>
      </c>
    </row>
    <row r="25" spans="1:9" x14ac:dyDescent="0.45">
      <c r="A25" s="58"/>
      <c r="B25" s="48"/>
      <c r="C25" s="48"/>
      <c r="D25" s="48"/>
      <c r="F25" s="69" t="s">
        <v>66</v>
      </c>
      <c r="G25" s="70">
        <f>SUMIF('Detailed Budget'!$P$10:$P$1048576, "Threats and Hazards Identification", 'Detailed Budget'!$C$10:$C$1048576)</f>
        <v>0</v>
      </c>
      <c r="H25" s="70">
        <f>SUMIF('Detailed Budget'!$P$10:$P$1048576, "Threats and Hazards Identification", 'Detailed Budget'!$D$10:$D$1048576)</f>
        <v>0</v>
      </c>
      <c r="I25" s="71">
        <f>SUMIF('Detailed Budget'!$P$10:$P$1048576, "Threats and Hazards Identification", 'Detailed Budget'!$K$10:$K$1048576)</f>
        <v>0</v>
      </c>
    </row>
    <row r="26" spans="1:9" x14ac:dyDescent="0.45">
      <c r="A26" s="58"/>
      <c r="B26" s="48"/>
      <c r="C26" s="48"/>
      <c r="D26" s="48"/>
      <c r="F26" s="69" t="s">
        <v>105</v>
      </c>
      <c r="G26" s="70">
        <f>SUMIF('Detailed Budget'!$P$10:$P$1048576, "Environmental Response/Health and Safety", 'Detailed Budget'!$C$10:$C$1048576)</f>
        <v>0</v>
      </c>
      <c r="H26" s="70">
        <f>SUMIF('Detailed Budget'!$P$10:$P$1048576, "Environmental Response/Health and Safety", 'Detailed Budget'!$D$10:$D$1048576)</f>
        <v>0</v>
      </c>
      <c r="I26" s="71">
        <f>SUMIF('Detailed Budget'!$P$10:$P$1048576, "Environmental Response/Health and Safety", 'Detailed Budget'!$K$10:$K$1048576)</f>
        <v>0</v>
      </c>
    </row>
    <row r="27" spans="1:9" x14ac:dyDescent="0.45">
      <c r="A27" s="58"/>
      <c r="B27" s="48"/>
      <c r="C27" s="48"/>
      <c r="D27" s="48"/>
      <c r="F27" s="69" t="s">
        <v>56</v>
      </c>
      <c r="G27" s="70">
        <f>SUMIF('Detailed Budget'!$P$10:$P$1048576, "Critical Transportation", 'Detailed Budget'!$C$10:$C$1048576)</f>
        <v>0</v>
      </c>
      <c r="H27" s="70">
        <f>SUMIF('Detailed Budget'!$P$10:$P$1048576, "Critical Transportation", 'Detailed Budget'!$D$10:$D$1048576)</f>
        <v>0</v>
      </c>
      <c r="I27" s="71">
        <f>SUMIF('Detailed Budget'!$P$10:$P$1048576, "Critical Transportation", 'Detailed Budget'!$K$10:$K$1048576)</f>
        <v>0</v>
      </c>
    </row>
    <row r="28" spans="1:9" x14ac:dyDescent="0.45">
      <c r="A28" s="58"/>
      <c r="B28" s="48"/>
      <c r="C28" s="48"/>
      <c r="D28" s="48"/>
      <c r="F28" s="69" t="s">
        <v>76</v>
      </c>
      <c r="G28" s="70">
        <f>SUMIF('Detailed Budget'!$P$10:$P$1048576, "Situational Assessment", 'Detailed Budget'!$C$10:$C$1048576)</f>
        <v>0</v>
      </c>
      <c r="H28" s="70">
        <f>SUMIF('Detailed Budget'!$P$10:$P$1048576, "Situational Assessment", 'Detailed Budget'!$D$10:$D$1048576)</f>
        <v>0</v>
      </c>
      <c r="I28" s="71">
        <f>SUMIF('Detailed Budget'!$P$10:$P$1048576, "Situational Assessment", 'Detailed Budget'!$K$10:$K$1048576)</f>
        <v>0</v>
      </c>
    </row>
    <row r="29" spans="1:9" x14ac:dyDescent="0.45">
      <c r="A29" s="58"/>
      <c r="B29" s="48"/>
      <c r="C29" s="48"/>
      <c r="D29" s="48"/>
      <c r="F29" s="69" t="s">
        <v>61</v>
      </c>
      <c r="G29" s="70">
        <f>SUMIF('Detailed Budget'!$P$10:$P$1048576, "Fatality Management Services", 'Detailed Budget'!$C$10:$C$1048576)</f>
        <v>0</v>
      </c>
      <c r="H29" s="70">
        <f>SUMIF('Detailed Budget'!$P$10:$P$1048576, "Fatality Management Services", 'Detailed Budget'!$D$10:$D$1048576)</f>
        <v>0</v>
      </c>
      <c r="I29" s="71">
        <f>SUMIF('Detailed Budget'!$P$10:$P$1048576, "Fatality Management Services", 'Detailed Budget'!$K$10:$K$1048576)</f>
        <v>0</v>
      </c>
    </row>
    <row r="30" spans="1:9" x14ac:dyDescent="0.45">
      <c r="A30" s="58"/>
      <c r="B30" s="48"/>
      <c r="C30" s="48"/>
      <c r="D30" s="48"/>
      <c r="F30" s="69" t="s">
        <v>64</v>
      </c>
      <c r="G30" s="70">
        <f>SUMIF('Detailed Budget'!$P$10:$P$1048576, "Fire Management and Suppression", 'Detailed Budget'!$C$10:$C$1048576)</f>
        <v>0</v>
      </c>
      <c r="H30" s="70">
        <f>SUMIF('Detailed Budget'!$P$10:$P$1048576, "Fire Management and Suppression", 'Detailed Budget'!$D$10:$D$1048576)</f>
        <v>0</v>
      </c>
      <c r="I30" s="71">
        <f>SUMIF('Detailed Budget'!$P$10:$P$1048576, "Fire Management and Suppression", 'Detailed Budget'!$K$10:$K$1048576)</f>
        <v>0</v>
      </c>
    </row>
    <row r="31" spans="1:9" x14ac:dyDescent="0.45">
      <c r="A31" s="58"/>
      <c r="B31" s="48"/>
      <c r="C31" s="48"/>
      <c r="D31" s="48"/>
      <c r="F31" s="69" t="s">
        <v>67</v>
      </c>
      <c r="G31" s="70">
        <f>SUMIF('Detailed Budget'!$P$10:$P$1048576, "Infrastructure Systems", 'Detailed Budget'!$C$10:$C$1048576)</f>
        <v>0</v>
      </c>
      <c r="H31" s="70">
        <f>SUMIF('Detailed Budget'!$P$10:$P$1048576, "Infrastructure Systems", 'Detailed Budget'!$D$10:$D$1048576)</f>
        <v>0</v>
      </c>
      <c r="I31" s="71">
        <f>SUMIF('Detailed Budget'!$P$10:$P$1048576, "Infrastructure Systems", 'Detailed Budget'!$K$10:$K$1048576)</f>
        <v>0</v>
      </c>
    </row>
    <row r="32" spans="1:9" x14ac:dyDescent="0.45">
      <c r="A32" s="58"/>
      <c r="B32" s="48"/>
      <c r="C32" s="48"/>
      <c r="D32" s="48"/>
      <c r="F32" s="69" t="s">
        <v>63</v>
      </c>
      <c r="G32" s="70">
        <f>SUMIF('Detailed Budget'!$P$10:$P$1048576, "Logistics and Supply Chain Management", 'Detailed Budget'!$C$10:$C$1048576)</f>
        <v>0</v>
      </c>
      <c r="H32" s="70">
        <f>SUMIF('Detailed Budget'!$P$10:$P$1048576, "Logistics and Supply Chain Management", 'Detailed Budget'!$D$10:$D$1048576)</f>
        <v>0</v>
      </c>
      <c r="I32" s="71">
        <f>SUMIF('Detailed Budget'!$P$10:$P$1048576, "Logistics and Supply Chain Management", 'Detailed Budget'!$K$10:$K$1048576)</f>
        <v>0</v>
      </c>
    </row>
    <row r="33" spans="1:9" x14ac:dyDescent="0.45">
      <c r="A33" s="58"/>
      <c r="B33" s="48"/>
      <c r="C33" s="48"/>
      <c r="D33" s="48"/>
      <c r="F33" s="69" t="s">
        <v>69</v>
      </c>
      <c r="G33" s="70">
        <f>SUMIF('Detailed Budget'!$P$10:$P$1048576, "Mass Care Services", 'Detailed Budget'!$C$10:$C$1048576)</f>
        <v>0</v>
      </c>
      <c r="H33" s="70">
        <f>SUMIF('Detailed Budget'!$P$10:$P$1048576, "Mass Care Services", 'Detailed Budget'!$D$10:$D$1048576)</f>
        <v>0</v>
      </c>
      <c r="I33" s="71">
        <f>SUMIF('Detailed Budget'!$P$10:$P$1048576, "Mass Care Services", 'Detailed Budget'!$K$10:$K$1048576)</f>
        <v>0</v>
      </c>
    </row>
    <row r="34" spans="1:9" x14ac:dyDescent="0.45">
      <c r="A34" s="58"/>
      <c r="B34" s="48"/>
      <c r="C34" s="48"/>
      <c r="D34" s="48"/>
      <c r="F34" s="69" t="s">
        <v>71</v>
      </c>
      <c r="G34" s="70">
        <f>SUMIF('Detailed Budget'!$P$10:$P$1048576, "Mass Search and Rescue Operations", 'Detailed Budget'!$C$10:$C$1048576)</f>
        <v>0</v>
      </c>
      <c r="H34" s="70">
        <f>SUMIF('Detailed Budget'!$P$10:$P$1048576, "Mass Search and Rescue Operations", 'Detailed Budget'!$D$10:$D$1048576)</f>
        <v>0</v>
      </c>
      <c r="I34" s="71">
        <f>SUMIF('Detailed Budget'!$P$10:$P$1048576, "Mass Search and Rescue Operations", 'Detailed Budget'!$K$10:$K$1048576)</f>
        <v>0</v>
      </c>
    </row>
    <row r="35" spans="1:9" x14ac:dyDescent="0.45">
      <c r="A35" s="58"/>
      <c r="B35" s="48"/>
      <c r="C35" s="48"/>
      <c r="D35" s="48"/>
      <c r="F35" s="69" t="s">
        <v>73</v>
      </c>
      <c r="G35" s="70">
        <f>SUMIF('Detailed Budget'!$P$10:$P$1048576, "On-Scene Security, Protection, and Law Enforcement", 'Detailed Budget'!$C$10:$C$1048576)</f>
        <v>0</v>
      </c>
      <c r="H35" s="70">
        <f>SUMIF('Detailed Budget'!$P$10:$P$1048576, "On-Scene Security, Protection, and Law Enforcement", 'Detailed Budget'!$D$10:$D$1048576)</f>
        <v>0</v>
      </c>
      <c r="I35" s="71">
        <f>SUMIF('Detailed Budget'!$P$10:$P$1048576, "On-Scene Security, Protection, and Law Enforcement", 'Detailed Budget'!$K$10:$K$1048576)</f>
        <v>0</v>
      </c>
    </row>
    <row r="36" spans="1:9" x14ac:dyDescent="0.45">
      <c r="A36" s="58"/>
      <c r="B36" s="48"/>
      <c r="C36" s="48"/>
      <c r="D36" s="48"/>
      <c r="F36" s="69" t="s">
        <v>74</v>
      </c>
      <c r="G36" s="70">
        <f>SUMIF('Detailed Budget'!$P$10:$P$1048576, "Operational Communications", 'Detailed Budget'!$C$10:$C$1048576)</f>
        <v>0</v>
      </c>
      <c r="H36" s="70">
        <f>SUMIF('Detailed Budget'!$P$10:$P$1048576, "Operational Communications", 'Detailed Budget'!$D$10:$D$1048576)</f>
        <v>0</v>
      </c>
      <c r="I36" s="71">
        <f>SUMIF('Detailed Budget'!$P$10:$P$1048576, "Operational Communications", 'Detailed Budget'!$K$10:$K$1048576)</f>
        <v>0</v>
      </c>
    </row>
    <row r="37" spans="1:9" x14ac:dyDescent="0.45">
      <c r="A37" s="58"/>
      <c r="B37" s="48"/>
      <c r="C37" s="48"/>
      <c r="D37" s="48"/>
      <c r="F37" s="69" t="s">
        <v>75</v>
      </c>
      <c r="G37" s="70">
        <f>SUMIF('Detailed Budget'!$P$10:$P$1048576, "Public Health, Healthcare, and Emergency Medical Services", 'Detailed Budget'!$C$10:$C$1048576)</f>
        <v>0</v>
      </c>
      <c r="H37" s="70">
        <f>SUMIF('Detailed Budget'!$P$10:$P$1048576, "Public Health, Healthcare, and Emergency Medical Services", 'Detailed Budget'!$D$10:$D$1048576)</f>
        <v>0</v>
      </c>
      <c r="I37" s="71">
        <f>SUMIF('Detailed Budget'!$P$10:$P$1048576, "Public Health, Healthcare, and Emergency Medical Services", 'Detailed Budget'!$K$10:$K$1048576)</f>
        <v>0</v>
      </c>
    </row>
    <row r="38" spans="1:9" x14ac:dyDescent="0.45">
      <c r="A38" s="58"/>
      <c r="B38" s="48"/>
      <c r="C38" s="48"/>
      <c r="D38" s="48"/>
      <c r="F38" s="69" t="s">
        <v>62</v>
      </c>
      <c r="G38" s="70">
        <f>SUMIF('Detailed Budget'!$P$10:$P$1048576, "Health and Social Services", 'Detailed Budget'!$C$10:$C$1048576)</f>
        <v>0</v>
      </c>
      <c r="H38" s="70">
        <f>SUMIF('Detailed Budget'!$P$10:$P$1048576, "Health and Social Services", 'Detailed Budget'!$D$10:$D$1048576)</f>
        <v>0</v>
      </c>
      <c r="I38" s="71">
        <f>SUMIF('Detailed Budget'!$P$10:$P$1048576, "Health and Social Services", 'Detailed Budget'!$K$10:$K$1048576)</f>
        <v>0</v>
      </c>
    </row>
    <row r="39" spans="1:9" x14ac:dyDescent="0.45">
      <c r="A39" s="58"/>
      <c r="B39" s="48"/>
      <c r="C39" s="48"/>
      <c r="D39" s="48"/>
      <c r="F39" s="69" t="s">
        <v>58</v>
      </c>
      <c r="G39" s="70">
        <f>SUMIF('Detailed Budget'!$P$10:$P$1048576, "Economic Recovery", 'Detailed Budget'!$C$10:$C$1048576)</f>
        <v>0</v>
      </c>
      <c r="H39" s="70">
        <f>SUMIF('Detailed Budget'!$P$10:$P$1048576, "Economic Recovery", 'Detailed Budget'!$D$10:$D$1048576)</f>
        <v>0</v>
      </c>
      <c r="I39" s="71">
        <f>SUMIF('Detailed Budget'!$P$10:$P$1048576, "Economic Recovery", 'Detailed Budget'!$K$10:$K$1048576)</f>
        <v>0</v>
      </c>
    </row>
    <row r="40" spans="1:9" x14ac:dyDescent="0.45">
      <c r="A40" s="58"/>
      <c r="B40" s="48"/>
      <c r="C40" s="48"/>
      <c r="D40" s="48"/>
      <c r="F40" s="69" t="s">
        <v>68</v>
      </c>
      <c r="G40" s="70">
        <f>SUMIF('Detailed Budget'!$P$10:$P$1048576, "Natural and Cultural Resources", 'Detailed Budget'!$C$10:$C$1048576)</f>
        <v>0</v>
      </c>
      <c r="H40" s="70">
        <f>SUMIF('Detailed Budget'!$P$10:$P$1048576, "Natural and Cultural Resources", 'Detailed Budget'!$D$10:$D$1048576)</f>
        <v>0</v>
      </c>
      <c r="I40" s="71">
        <f>SUMIF('Detailed Budget'!$P$10:$P$1048576, "Natural and Cultural Resources", 'Detailed Budget'!$K$10:$K$1048576)</f>
        <v>0</v>
      </c>
    </row>
    <row r="41" spans="1:9" ht="14.65" thickBot="1" x14ac:dyDescent="0.5">
      <c r="A41" s="58"/>
      <c r="B41" s="48"/>
      <c r="C41" s="48"/>
      <c r="D41" s="48"/>
      <c r="F41" s="72" t="s">
        <v>65</v>
      </c>
      <c r="G41" s="73">
        <f>SUMIF('Detailed Budget'!$P$10:$P$1048576, "Housing", 'Detailed Budget'!$C$10:$C$1048576)</f>
        <v>0</v>
      </c>
      <c r="H41" s="73">
        <f>SUMIF('Detailed Budget'!$P$10:$P$1048576, "Housing", 'Detailed Budget'!$D$10:$D$1048576)</f>
        <v>0</v>
      </c>
      <c r="I41" s="74">
        <f>SUMIF('Detailed Budget'!$P$10:$P$1048576, "Housing", 'Detailed Budget'!$K$10:$K$1048576)</f>
        <v>0</v>
      </c>
    </row>
    <row r="42" spans="1:9" x14ac:dyDescent="0.45">
      <c r="A42" s="58"/>
      <c r="B42" s="48"/>
      <c r="C42" s="48"/>
      <c r="D42" s="48"/>
    </row>
    <row r="43" spans="1:9" x14ac:dyDescent="0.45">
      <c r="A43" s="58"/>
      <c r="B43" s="48"/>
      <c r="C43" s="48"/>
      <c r="D43" s="48"/>
    </row>
    <row r="44" spans="1:9" x14ac:dyDescent="0.45">
      <c r="A44" s="58"/>
      <c r="B44" s="48"/>
      <c r="C44" s="48"/>
      <c r="D44" s="48"/>
    </row>
    <row r="45" spans="1:9" x14ac:dyDescent="0.45">
      <c r="A45" s="58"/>
      <c r="B45" s="48"/>
      <c r="C45" s="48"/>
      <c r="D45" s="48"/>
    </row>
    <row r="46" spans="1:9" x14ac:dyDescent="0.45">
      <c r="A46" s="58"/>
      <c r="B46" s="48"/>
      <c r="C46" s="48"/>
      <c r="D46" s="48"/>
    </row>
  </sheetData>
  <sheetProtection algorithmName="SHA-512" hashValue="LtRZt2V2eZ2lwptH0YJcgQ2+ltp8VUsdwTSHjgasl5qcZLDedZ4P/fUJau/tK3aToyi9V5fisGTb7ba69he8rA==" saltValue="uePhW71lHsBjgdA+GasEpA==" spinCount="100000" sheet="1" objects="1" scenarios="1"/>
  <mergeCells count="5">
    <mergeCell ref="A1:I1"/>
    <mergeCell ref="A3:D3"/>
    <mergeCell ref="B4:D4"/>
    <mergeCell ref="B5:D5"/>
    <mergeCell ref="B6:D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D028E-6E4F-43F5-9F5A-CFB0D3A9C8D6}">
  <dimension ref="A1:H491"/>
  <sheetViews>
    <sheetView tabSelected="1" workbookViewId="0">
      <selection activeCell="L12" sqref="L12"/>
    </sheetView>
  </sheetViews>
  <sheetFormatPr defaultColWidth="8.86328125" defaultRowHeight="14.25" x14ac:dyDescent="0.45"/>
  <cols>
    <col min="1" max="1" width="17.53125" style="106" customWidth="1"/>
    <col min="2" max="2" width="12.6640625" style="106" customWidth="1"/>
    <col min="3" max="3" width="27.1328125" style="106" customWidth="1"/>
    <col min="4" max="4" width="3" style="106" customWidth="1"/>
    <col min="5" max="5" width="15.33203125" style="106" customWidth="1"/>
    <col min="6" max="6" width="19.796875" style="106" customWidth="1"/>
    <col min="7" max="7" width="34.19921875" style="106" customWidth="1"/>
    <col min="8" max="16384" width="8.86328125" style="106"/>
  </cols>
  <sheetData>
    <row r="1" spans="1:7" ht="14.65" thickBot="1" x14ac:dyDescent="0.5">
      <c r="A1" s="174" t="s">
        <v>90</v>
      </c>
      <c r="B1" s="141">
        <f>COUNTA(B4,B53,B102,B151,B200,B249,B298,B347,B396,B445)</f>
        <v>0</v>
      </c>
    </row>
    <row r="2" spans="1:7" ht="14.65" thickBot="1" x14ac:dyDescent="0.5">
      <c r="A2" s="175"/>
      <c r="B2" s="142"/>
    </row>
    <row r="3" spans="1:7" ht="14.65" thickBot="1" x14ac:dyDescent="0.5">
      <c r="A3" s="176" t="s">
        <v>91</v>
      </c>
      <c r="B3" s="144">
        <v>1</v>
      </c>
    </row>
    <row r="4" spans="1:7" ht="12.6" customHeight="1" x14ac:dyDescent="0.45">
      <c r="A4" s="305" t="s">
        <v>108</v>
      </c>
      <c r="B4" s="328"/>
      <c r="C4" s="329"/>
      <c r="D4" s="329"/>
      <c r="E4" s="329"/>
      <c r="F4" s="329"/>
      <c r="G4" s="330"/>
    </row>
    <row r="5" spans="1:7" ht="12.6" customHeight="1" x14ac:dyDescent="0.45">
      <c r="A5" s="305"/>
      <c r="B5" s="331"/>
      <c r="C5" s="209"/>
      <c r="D5" s="209"/>
      <c r="E5" s="209"/>
      <c r="F5" s="209"/>
      <c r="G5" s="332"/>
    </row>
    <row r="6" spans="1:7" ht="12.6" customHeight="1" x14ac:dyDescent="0.45">
      <c r="A6" s="306"/>
      <c r="B6" s="331"/>
      <c r="C6" s="209"/>
      <c r="D6" s="209"/>
      <c r="E6" s="209"/>
      <c r="F6" s="209"/>
      <c r="G6" s="332"/>
    </row>
    <row r="7" spans="1:7" ht="23.45" customHeight="1" x14ac:dyDescent="0.45">
      <c r="A7" s="304" t="s">
        <v>198</v>
      </c>
      <c r="B7" s="331"/>
      <c r="C7" s="209"/>
      <c r="D7" s="209"/>
      <c r="E7" s="209"/>
      <c r="F7" s="209"/>
      <c r="G7" s="332"/>
    </row>
    <row r="8" spans="1:7" ht="23.45" customHeight="1" x14ac:dyDescent="0.45">
      <c r="A8" s="305"/>
      <c r="B8" s="331"/>
      <c r="C8" s="209"/>
      <c r="D8" s="209"/>
      <c r="E8" s="209"/>
      <c r="F8" s="209"/>
      <c r="G8" s="332"/>
    </row>
    <row r="9" spans="1:7" ht="23.45" customHeight="1" x14ac:dyDescent="0.45">
      <c r="A9" s="306"/>
      <c r="B9" s="331"/>
      <c r="C9" s="209"/>
      <c r="D9" s="209"/>
      <c r="E9" s="209"/>
      <c r="F9" s="209"/>
      <c r="G9" s="332"/>
    </row>
    <row r="10" spans="1:7" x14ac:dyDescent="0.45">
      <c r="A10" s="304" t="s">
        <v>195</v>
      </c>
      <c r="B10" s="331"/>
      <c r="C10" s="209"/>
      <c r="D10" s="209"/>
      <c r="E10" s="209"/>
      <c r="F10" s="304" t="s">
        <v>211</v>
      </c>
      <c r="G10" s="336"/>
    </row>
    <row r="11" spans="1:7" x14ac:dyDescent="0.45">
      <c r="A11" s="305"/>
      <c r="B11" s="331"/>
      <c r="C11" s="209"/>
      <c r="D11" s="209"/>
      <c r="E11" s="209"/>
      <c r="F11" s="305"/>
      <c r="G11" s="337"/>
    </row>
    <row r="12" spans="1:7" x14ac:dyDescent="0.45">
      <c r="A12" s="305"/>
      <c r="B12" s="331"/>
      <c r="C12" s="209"/>
      <c r="D12" s="209"/>
      <c r="E12" s="209"/>
      <c r="F12" s="305"/>
      <c r="G12" s="338"/>
    </row>
    <row r="13" spans="1:7" x14ac:dyDescent="0.45">
      <c r="A13" s="304" t="s">
        <v>199</v>
      </c>
      <c r="B13" s="331"/>
      <c r="C13" s="209"/>
      <c r="D13" s="209"/>
      <c r="E13" s="209"/>
      <c r="F13" s="209"/>
      <c r="G13" s="332"/>
    </row>
    <row r="14" spans="1:7" x14ac:dyDescent="0.45">
      <c r="A14" s="305"/>
      <c r="B14" s="331"/>
      <c r="C14" s="209"/>
      <c r="D14" s="209"/>
      <c r="E14" s="209"/>
      <c r="F14" s="209"/>
      <c r="G14" s="332"/>
    </row>
    <row r="15" spans="1:7" x14ac:dyDescent="0.45">
      <c r="A15" s="306"/>
      <c r="B15" s="331"/>
      <c r="C15" s="209"/>
      <c r="D15" s="209"/>
      <c r="E15" s="209"/>
      <c r="F15" s="209"/>
      <c r="G15" s="332"/>
    </row>
    <row r="16" spans="1:7" x14ac:dyDescent="0.45">
      <c r="A16" s="307" t="s">
        <v>201</v>
      </c>
      <c r="B16" s="331"/>
      <c r="C16" s="209"/>
      <c r="D16" s="209"/>
      <c r="E16" s="209"/>
      <c r="F16" s="209"/>
      <c r="G16" s="332"/>
    </row>
    <row r="17" spans="1:7" x14ac:dyDescent="0.45">
      <c r="A17" s="308"/>
      <c r="B17" s="331"/>
      <c r="C17" s="209"/>
      <c r="D17" s="209"/>
      <c r="E17" s="209"/>
      <c r="F17" s="209"/>
      <c r="G17" s="332"/>
    </row>
    <row r="18" spans="1:7" x14ac:dyDescent="0.45">
      <c r="A18" s="309"/>
      <c r="B18" s="331"/>
      <c r="C18" s="209"/>
      <c r="D18" s="209"/>
      <c r="E18" s="209"/>
      <c r="F18" s="209"/>
      <c r="G18" s="332"/>
    </row>
    <row r="19" spans="1:7" ht="14.65" thickBot="1" x14ac:dyDescent="0.5">
      <c r="A19" s="177" t="s">
        <v>210</v>
      </c>
      <c r="B19" s="333"/>
      <c r="C19" s="334"/>
      <c r="D19" s="334"/>
      <c r="E19" s="334"/>
      <c r="F19" s="334"/>
      <c r="G19" s="335"/>
    </row>
    <row r="20" spans="1:7" ht="14.65" thickBot="1" x14ac:dyDescent="0.5"/>
    <row r="21" spans="1:7" ht="14.65" thickBot="1" x14ac:dyDescent="0.5">
      <c r="A21" s="302" t="s">
        <v>92</v>
      </c>
      <c r="B21" s="303"/>
      <c r="C21" s="114"/>
      <c r="E21" s="146" t="s">
        <v>31</v>
      </c>
      <c r="F21" s="107"/>
      <c r="G21" s="107"/>
    </row>
    <row r="22" spans="1:7" ht="14.65" thickBot="1" x14ac:dyDescent="0.5">
      <c r="A22" s="178"/>
      <c r="B22" s="178"/>
      <c r="E22" s="148" t="s">
        <v>42</v>
      </c>
      <c r="F22" s="300"/>
      <c r="G22" s="301"/>
    </row>
    <row r="23" spans="1:7" ht="14.65" thickBot="1" x14ac:dyDescent="0.5">
      <c r="A23" s="179" t="s">
        <v>137</v>
      </c>
      <c r="B23" s="178"/>
      <c r="E23" s="148" t="s">
        <v>44</v>
      </c>
      <c r="F23" s="313"/>
      <c r="G23" s="314"/>
    </row>
    <row r="24" spans="1:7" ht="14.65" thickBot="1" x14ac:dyDescent="0.5">
      <c r="A24" s="148" t="s">
        <v>42</v>
      </c>
      <c r="B24" s="300"/>
      <c r="C24" s="301"/>
      <c r="E24" s="149" t="s">
        <v>45</v>
      </c>
      <c r="F24" s="298"/>
      <c r="G24" s="299"/>
    </row>
    <row r="25" spans="1:7" ht="15" customHeight="1" thickBot="1" x14ac:dyDescent="0.5">
      <c r="A25" s="148" t="s">
        <v>44</v>
      </c>
      <c r="B25" s="313"/>
      <c r="C25" s="314"/>
      <c r="F25" s="107"/>
    </row>
    <row r="26" spans="1:7" ht="14.65" thickBot="1" x14ac:dyDescent="0.5">
      <c r="A26" s="149" t="s">
        <v>45</v>
      </c>
      <c r="B26" s="298"/>
      <c r="C26" s="299"/>
      <c r="E26" s="146" t="s">
        <v>41</v>
      </c>
      <c r="F26" s="107"/>
    </row>
    <row r="27" spans="1:7" ht="14.65" thickBot="1" x14ac:dyDescent="0.5">
      <c r="A27" s="147"/>
      <c r="B27" s="107"/>
      <c r="C27" s="107"/>
      <c r="E27" s="191">
        <v>1</v>
      </c>
      <c r="F27" s="300"/>
      <c r="G27" s="301"/>
    </row>
    <row r="28" spans="1:7" ht="14.65" thickBot="1" x14ac:dyDescent="0.5">
      <c r="A28" s="441" t="s">
        <v>93</v>
      </c>
      <c r="B28" s="442"/>
      <c r="E28" s="191">
        <v>2</v>
      </c>
      <c r="F28" s="313"/>
      <c r="G28" s="314"/>
    </row>
    <row r="29" spans="1:7" x14ac:dyDescent="0.45">
      <c r="A29" s="148" t="s">
        <v>94</v>
      </c>
      <c r="B29" s="320"/>
      <c r="C29" s="321"/>
      <c r="E29" s="192">
        <v>3</v>
      </c>
      <c r="F29" s="313"/>
      <c r="G29" s="314"/>
    </row>
    <row r="30" spans="1:7" x14ac:dyDescent="0.45">
      <c r="A30" s="148" t="s">
        <v>95</v>
      </c>
      <c r="B30" s="322"/>
      <c r="C30" s="323"/>
      <c r="E30" s="191">
        <v>4</v>
      </c>
      <c r="F30" s="326"/>
      <c r="G30" s="327"/>
    </row>
    <row r="31" spans="1:7" ht="14.65" thickBot="1" x14ac:dyDescent="0.5">
      <c r="A31" s="149" t="s">
        <v>96</v>
      </c>
      <c r="B31" s="324"/>
      <c r="C31" s="325"/>
      <c r="E31" s="193">
        <v>5</v>
      </c>
      <c r="F31" s="298"/>
      <c r="G31" s="299"/>
    </row>
    <row r="32" spans="1:7" ht="14.65" thickBot="1" x14ac:dyDescent="0.5"/>
    <row r="33" spans="1:7" s="150" customFormat="1" x14ac:dyDescent="0.45">
      <c r="A33" s="315" t="s">
        <v>173</v>
      </c>
      <c r="B33" s="316"/>
      <c r="C33" s="316"/>
      <c r="D33" s="316"/>
      <c r="E33" s="316"/>
      <c r="F33" s="316"/>
      <c r="G33" s="317"/>
    </row>
    <row r="34" spans="1:7" ht="14.25" customHeight="1" x14ac:dyDescent="0.45">
      <c r="A34" s="310" t="s">
        <v>174</v>
      </c>
      <c r="B34" s="311"/>
      <c r="C34" s="311"/>
      <c r="D34" s="311"/>
      <c r="E34" s="311"/>
      <c r="F34" s="311"/>
      <c r="G34" s="312"/>
    </row>
    <row r="35" spans="1:7" ht="14.25" customHeight="1" x14ac:dyDescent="0.45">
      <c r="A35" s="310" t="s">
        <v>207</v>
      </c>
      <c r="B35" s="311"/>
      <c r="C35" s="311"/>
      <c r="D35" s="311"/>
      <c r="E35" s="311"/>
      <c r="F35" s="311"/>
      <c r="G35" s="312"/>
    </row>
    <row r="36" spans="1:7" ht="30.4" customHeight="1" x14ac:dyDescent="0.45">
      <c r="A36" s="443" t="s">
        <v>173</v>
      </c>
      <c r="B36" s="444"/>
      <c r="C36" s="445"/>
      <c r="D36" s="455" t="s">
        <v>273</v>
      </c>
      <c r="E36" s="445"/>
      <c r="F36" s="455" t="s">
        <v>209</v>
      </c>
      <c r="G36" s="445"/>
    </row>
    <row r="37" spans="1:7" ht="46.25" customHeight="1" x14ac:dyDescent="0.45">
      <c r="A37" s="446" t="s">
        <v>276</v>
      </c>
      <c r="B37" s="447"/>
      <c r="C37" s="448"/>
      <c r="D37" s="492" t="s">
        <v>274</v>
      </c>
      <c r="E37" s="487"/>
      <c r="F37" s="486" t="s">
        <v>275</v>
      </c>
      <c r="G37" s="487"/>
    </row>
    <row r="38" spans="1:7" ht="46.25" customHeight="1" x14ac:dyDescent="0.45">
      <c r="A38" s="449"/>
      <c r="B38" s="450"/>
      <c r="C38" s="451"/>
      <c r="D38" s="488"/>
      <c r="E38" s="489"/>
      <c r="F38" s="488"/>
      <c r="G38" s="489"/>
    </row>
    <row r="39" spans="1:7" ht="39" customHeight="1" x14ac:dyDescent="0.45">
      <c r="A39" s="452"/>
      <c r="B39" s="453"/>
      <c r="C39" s="454"/>
      <c r="D39" s="490"/>
      <c r="E39" s="491"/>
      <c r="F39" s="490"/>
      <c r="G39" s="491"/>
    </row>
    <row r="40" spans="1:7" x14ac:dyDescent="0.45">
      <c r="A40" s="456"/>
      <c r="B40" s="457"/>
      <c r="C40" s="458"/>
      <c r="D40" s="474"/>
      <c r="E40" s="458"/>
      <c r="F40" s="474"/>
      <c r="G40" s="480"/>
    </row>
    <row r="41" spans="1:7" x14ac:dyDescent="0.45">
      <c r="A41" s="459"/>
      <c r="B41" s="460"/>
      <c r="C41" s="461"/>
      <c r="D41" s="475"/>
      <c r="E41" s="461"/>
      <c r="F41" s="475"/>
      <c r="G41" s="481"/>
    </row>
    <row r="42" spans="1:7" x14ac:dyDescent="0.45">
      <c r="A42" s="462"/>
      <c r="B42" s="463"/>
      <c r="C42" s="464"/>
      <c r="D42" s="476"/>
      <c r="E42" s="464"/>
      <c r="F42" s="476"/>
      <c r="G42" s="482"/>
    </row>
    <row r="43" spans="1:7" x14ac:dyDescent="0.45">
      <c r="A43" s="456"/>
      <c r="B43" s="457"/>
      <c r="C43" s="458"/>
      <c r="D43" s="474"/>
      <c r="E43" s="458"/>
      <c r="F43" s="474"/>
      <c r="G43" s="480"/>
    </row>
    <row r="44" spans="1:7" x14ac:dyDescent="0.45">
      <c r="A44" s="459"/>
      <c r="B44" s="460"/>
      <c r="C44" s="461"/>
      <c r="D44" s="475"/>
      <c r="E44" s="461"/>
      <c r="F44" s="475"/>
      <c r="G44" s="481"/>
    </row>
    <row r="45" spans="1:7" x14ac:dyDescent="0.45">
      <c r="A45" s="462"/>
      <c r="B45" s="463"/>
      <c r="C45" s="464"/>
      <c r="D45" s="476"/>
      <c r="E45" s="464"/>
      <c r="F45" s="476"/>
      <c r="G45" s="482"/>
    </row>
    <row r="46" spans="1:7" x14ac:dyDescent="0.45">
      <c r="A46" s="465"/>
      <c r="B46" s="466"/>
      <c r="C46" s="467"/>
      <c r="D46" s="477"/>
      <c r="E46" s="467"/>
      <c r="F46" s="477"/>
      <c r="G46" s="483"/>
    </row>
    <row r="47" spans="1:7" x14ac:dyDescent="0.45">
      <c r="A47" s="468"/>
      <c r="B47" s="469"/>
      <c r="C47" s="470"/>
      <c r="D47" s="478"/>
      <c r="E47" s="470"/>
      <c r="F47" s="478"/>
      <c r="G47" s="484"/>
    </row>
    <row r="48" spans="1:7" ht="14.65" thickBot="1" x14ac:dyDescent="0.5">
      <c r="A48" s="471"/>
      <c r="B48" s="472"/>
      <c r="C48" s="473"/>
      <c r="D48" s="479"/>
      <c r="E48" s="473"/>
      <c r="F48" s="479"/>
      <c r="G48" s="485"/>
    </row>
    <row r="50" spans="1:7" s="151" customFormat="1" x14ac:dyDescent="0.45"/>
    <row r="51" spans="1:7" ht="14.65" thickBot="1" x14ac:dyDescent="0.5"/>
    <row r="52" spans="1:7" ht="14.65" thickBot="1" x14ac:dyDescent="0.5">
      <c r="A52" s="143" t="s">
        <v>91</v>
      </c>
      <c r="B52" s="144">
        <v>2</v>
      </c>
      <c r="C52" s="181"/>
      <c r="D52" s="182"/>
      <c r="E52" s="182"/>
      <c r="F52" s="182"/>
      <c r="G52" s="182"/>
    </row>
    <row r="53" spans="1:7" ht="12.6" customHeight="1" x14ac:dyDescent="0.45">
      <c r="A53" s="353" t="s">
        <v>108</v>
      </c>
      <c r="B53" s="361"/>
      <c r="C53" s="362"/>
      <c r="D53" s="362"/>
      <c r="E53" s="362"/>
      <c r="F53" s="362"/>
      <c r="G53" s="363"/>
    </row>
    <row r="54" spans="1:7" ht="12.6" customHeight="1" x14ac:dyDescent="0.45">
      <c r="A54" s="353"/>
      <c r="B54" s="361"/>
      <c r="C54" s="362"/>
      <c r="D54" s="362"/>
      <c r="E54" s="362"/>
      <c r="F54" s="362"/>
      <c r="G54" s="363"/>
    </row>
    <row r="55" spans="1:7" ht="12.6" customHeight="1" x14ac:dyDescent="0.45">
      <c r="A55" s="354"/>
      <c r="B55" s="367"/>
      <c r="C55" s="368"/>
      <c r="D55" s="368"/>
      <c r="E55" s="368"/>
      <c r="F55" s="368"/>
      <c r="G55" s="369"/>
    </row>
    <row r="56" spans="1:7" ht="31.8" customHeight="1" x14ac:dyDescent="0.45">
      <c r="A56" s="357" t="s">
        <v>200</v>
      </c>
      <c r="B56" s="361"/>
      <c r="C56" s="362"/>
      <c r="D56" s="362"/>
      <c r="E56" s="362"/>
      <c r="F56" s="362"/>
      <c r="G56" s="363"/>
    </row>
    <row r="57" spans="1:7" ht="31.8" customHeight="1" x14ac:dyDescent="0.45">
      <c r="A57" s="353"/>
      <c r="B57" s="361"/>
      <c r="C57" s="362"/>
      <c r="D57" s="362"/>
      <c r="E57" s="362"/>
      <c r="F57" s="362"/>
      <c r="G57" s="363"/>
    </row>
    <row r="58" spans="1:7" ht="31.8" customHeight="1" x14ac:dyDescent="0.45">
      <c r="A58" s="354"/>
      <c r="B58" s="361"/>
      <c r="C58" s="362"/>
      <c r="D58" s="362"/>
      <c r="E58" s="362"/>
      <c r="F58" s="362"/>
      <c r="G58" s="363"/>
    </row>
    <row r="59" spans="1:7" ht="14.45" customHeight="1" x14ac:dyDescent="0.45">
      <c r="A59" s="357" t="s">
        <v>195</v>
      </c>
      <c r="B59" s="365"/>
      <c r="C59" s="366"/>
      <c r="D59" s="366"/>
      <c r="E59" s="377"/>
      <c r="F59" s="304" t="s">
        <v>211</v>
      </c>
      <c r="G59" s="374"/>
    </row>
    <row r="60" spans="1:7" x14ac:dyDescent="0.45">
      <c r="A60" s="353"/>
      <c r="B60" s="361"/>
      <c r="C60" s="362"/>
      <c r="D60" s="362"/>
      <c r="E60" s="378"/>
      <c r="F60" s="305"/>
      <c r="G60" s="375"/>
    </row>
    <row r="61" spans="1:7" x14ac:dyDescent="0.45">
      <c r="A61" s="353"/>
      <c r="B61" s="367"/>
      <c r="C61" s="368"/>
      <c r="D61" s="368"/>
      <c r="E61" s="379"/>
      <c r="F61" s="305"/>
      <c r="G61" s="376"/>
    </row>
    <row r="62" spans="1:7" x14ac:dyDescent="0.45">
      <c r="A62" s="357" t="s">
        <v>199</v>
      </c>
      <c r="B62" s="373"/>
      <c r="C62" s="370"/>
      <c r="D62" s="370"/>
      <c r="E62" s="370"/>
      <c r="F62" s="370"/>
      <c r="G62" s="371"/>
    </row>
    <row r="63" spans="1:7" x14ac:dyDescent="0.45">
      <c r="A63" s="353"/>
      <c r="B63" s="361"/>
      <c r="C63" s="362"/>
      <c r="D63" s="362"/>
      <c r="E63" s="362"/>
      <c r="F63" s="362"/>
      <c r="G63" s="363"/>
    </row>
    <row r="64" spans="1:7" x14ac:dyDescent="0.45">
      <c r="A64" s="354"/>
      <c r="B64" s="367"/>
      <c r="C64" s="368"/>
      <c r="D64" s="368"/>
      <c r="E64" s="368"/>
      <c r="F64" s="368"/>
      <c r="G64" s="369"/>
    </row>
    <row r="65" spans="1:7" ht="15" customHeight="1" x14ac:dyDescent="0.45">
      <c r="A65" s="358" t="s">
        <v>201</v>
      </c>
      <c r="B65" s="362"/>
      <c r="C65" s="362"/>
      <c r="D65" s="362"/>
      <c r="E65" s="362"/>
      <c r="F65" s="362"/>
      <c r="G65" s="363"/>
    </row>
    <row r="66" spans="1:7" x14ac:dyDescent="0.45">
      <c r="A66" s="359"/>
      <c r="B66" s="362"/>
      <c r="C66" s="362"/>
      <c r="D66" s="362"/>
      <c r="E66" s="362"/>
      <c r="F66" s="362"/>
      <c r="G66" s="363"/>
    </row>
    <row r="67" spans="1:7" x14ac:dyDescent="0.45">
      <c r="A67" s="360"/>
      <c r="B67" s="362"/>
      <c r="C67" s="362"/>
      <c r="D67" s="362"/>
      <c r="E67" s="362"/>
      <c r="F67" s="362"/>
      <c r="G67" s="363"/>
    </row>
    <row r="68" spans="1:7" ht="14.65" thickBot="1" x14ac:dyDescent="0.5">
      <c r="A68" s="145" t="s">
        <v>210</v>
      </c>
      <c r="B68" s="364"/>
      <c r="C68" s="364"/>
      <c r="D68" s="364"/>
      <c r="E68" s="364"/>
      <c r="F68" s="364"/>
      <c r="G68" s="372"/>
    </row>
    <row r="69" spans="1:7" s="150" customFormat="1" ht="14.65" thickBot="1" x14ac:dyDescent="0.5">
      <c r="A69" s="106"/>
      <c r="B69" s="106"/>
      <c r="C69" s="106"/>
      <c r="D69" s="106"/>
      <c r="E69" s="106"/>
      <c r="F69" s="106"/>
    </row>
    <row r="70" spans="1:7" ht="15" customHeight="1" thickBot="1" x14ac:dyDescent="0.5">
      <c r="A70" s="302" t="s">
        <v>92</v>
      </c>
      <c r="B70" s="303"/>
      <c r="C70" s="114"/>
      <c r="E70" s="146" t="s">
        <v>31</v>
      </c>
      <c r="F70" s="107"/>
      <c r="G70" s="107"/>
    </row>
    <row r="71" spans="1:7" ht="15" customHeight="1" thickBot="1" x14ac:dyDescent="0.5">
      <c r="A71" s="178"/>
      <c r="B71" s="178"/>
      <c r="E71" s="148" t="s">
        <v>42</v>
      </c>
      <c r="F71" s="300"/>
      <c r="G71" s="301"/>
    </row>
    <row r="72" spans="1:7" ht="15" customHeight="1" thickBot="1" x14ac:dyDescent="0.5">
      <c r="A72" s="179" t="s">
        <v>137</v>
      </c>
      <c r="B72" s="178"/>
      <c r="E72" s="148" t="s">
        <v>44</v>
      </c>
      <c r="F72" s="313"/>
      <c r="G72" s="314"/>
    </row>
    <row r="73" spans="1:7" ht="15" customHeight="1" thickBot="1" x14ac:dyDescent="0.5">
      <c r="A73" s="148" t="s">
        <v>42</v>
      </c>
      <c r="B73" s="300"/>
      <c r="C73" s="301"/>
      <c r="E73" s="149" t="s">
        <v>45</v>
      </c>
      <c r="F73" s="298"/>
      <c r="G73" s="299"/>
    </row>
    <row r="74" spans="1:7" ht="14.65" thickBot="1" x14ac:dyDescent="0.5">
      <c r="A74" s="148" t="s">
        <v>44</v>
      </c>
      <c r="B74" s="313"/>
      <c r="C74" s="314"/>
      <c r="F74" s="107"/>
    </row>
    <row r="75" spans="1:7" ht="15" customHeight="1" thickBot="1" x14ac:dyDescent="0.5">
      <c r="A75" s="149" t="s">
        <v>45</v>
      </c>
      <c r="B75" s="298"/>
      <c r="C75" s="299"/>
      <c r="E75" s="146" t="s">
        <v>41</v>
      </c>
      <c r="F75" s="107"/>
    </row>
    <row r="76" spans="1:7" ht="14.65" thickBot="1" x14ac:dyDescent="0.5">
      <c r="A76" s="147"/>
      <c r="B76" s="107"/>
      <c r="C76" s="107"/>
      <c r="E76" s="191">
        <v>1</v>
      </c>
      <c r="F76" s="300"/>
      <c r="G76" s="301"/>
    </row>
    <row r="77" spans="1:7" ht="15" customHeight="1" thickBot="1" x14ac:dyDescent="0.5">
      <c r="A77" s="318" t="s">
        <v>93</v>
      </c>
      <c r="B77" s="319"/>
      <c r="E77" s="191">
        <v>2</v>
      </c>
      <c r="F77" s="313"/>
      <c r="G77" s="314"/>
    </row>
    <row r="78" spans="1:7" ht="15" customHeight="1" x14ac:dyDescent="0.45">
      <c r="A78" s="148" t="s">
        <v>94</v>
      </c>
      <c r="B78" s="320"/>
      <c r="C78" s="321"/>
      <c r="E78" s="192">
        <v>3</v>
      </c>
      <c r="F78" s="313"/>
      <c r="G78" s="314"/>
    </row>
    <row r="79" spans="1:7" x14ac:dyDescent="0.45">
      <c r="A79" s="148" t="s">
        <v>95</v>
      </c>
      <c r="B79" s="322"/>
      <c r="C79" s="323"/>
      <c r="E79" s="191">
        <v>4</v>
      </c>
      <c r="F79" s="326"/>
      <c r="G79" s="327"/>
    </row>
    <row r="80" spans="1:7" ht="15" customHeight="1" thickBot="1" x14ac:dyDescent="0.5">
      <c r="A80" s="149" t="s">
        <v>96</v>
      </c>
      <c r="B80" s="324"/>
      <c r="C80" s="325"/>
      <c r="E80" s="193">
        <v>5</v>
      </c>
      <c r="F80" s="298"/>
      <c r="G80" s="299"/>
    </row>
    <row r="81" spans="1:7" ht="14.65" thickBot="1" x14ac:dyDescent="0.5"/>
    <row r="82" spans="1:7" x14ac:dyDescent="0.45">
      <c r="A82" s="315" t="s">
        <v>173</v>
      </c>
      <c r="B82" s="316"/>
      <c r="C82" s="316"/>
      <c r="D82" s="316"/>
      <c r="E82" s="316"/>
      <c r="F82" s="316"/>
      <c r="G82" s="317"/>
    </row>
    <row r="83" spans="1:7" ht="14.45" customHeight="1" x14ac:dyDescent="0.45">
      <c r="A83" s="310" t="s">
        <v>174</v>
      </c>
      <c r="B83" s="311"/>
      <c r="C83" s="311"/>
      <c r="D83" s="311"/>
      <c r="E83" s="311"/>
      <c r="F83" s="311"/>
      <c r="G83" s="312"/>
    </row>
    <row r="84" spans="1:7" ht="14.45" customHeight="1" x14ac:dyDescent="0.45">
      <c r="A84" s="310" t="s">
        <v>207</v>
      </c>
      <c r="B84" s="311"/>
      <c r="C84" s="311"/>
      <c r="D84" s="311"/>
      <c r="E84" s="311"/>
      <c r="F84" s="311"/>
      <c r="G84" s="312"/>
    </row>
    <row r="85" spans="1:7" s="142" customFormat="1" ht="14.45" customHeight="1" x14ac:dyDescent="0.45">
      <c r="A85" s="339" t="s">
        <v>173</v>
      </c>
      <c r="B85" s="340"/>
      <c r="C85" s="340"/>
      <c r="D85" s="340"/>
      <c r="E85" s="340" t="s">
        <v>209</v>
      </c>
      <c r="F85" s="340"/>
      <c r="G85" s="341"/>
    </row>
    <row r="86" spans="1:7" ht="46.25" customHeight="1" x14ac:dyDescent="0.45">
      <c r="A86" s="350" t="s">
        <v>203</v>
      </c>
      <c r="B86" s="351"/>
      <c r="C86" s="351"/>
      <c r="D86" s="351"/>
      <c r="E86" s="342" t="s">
        <v>206</v>
      </c>
      <c r="F86" s="342"/>
      <c r="G86" s="343"/>
    </row>
    <row r="87" spans="1:7" ht="46.25" customHeight="1" x14ac:dyDescent="0.45">
      <c r="A87" s="350"/>
      <c r="B87" s="351"/>
      <c r="C87" s="351"/>
      <c r="D87" s="351"/>
      <c r="E87" s="342"/>
      <c r="F87" s="342"/>
      <c r="G87" s="343"/>
    </row>
    <row r="88" spans="1:7" ht="46.25" customHeight="1" x14ac:dyDescent="0.45">
      <c r="A88" s="350"/>
      <c r="B88" s="351"/>
      <c r="C88" s="351"/>
      <c r="D88" s="351"/>
      <c r="E88" s="342"/>
      <c r="F88" s="342"/>
      <c r="G88" s="343"/>
    </row>
    <row r="89" spans="1:7" x14ac:dyDescent="0.45">
      <c r="A89" s="352"/>
      <c r="B89" s="344"/>
      <c r="C89" s="344"/>
      <c r="D89" s="344"/>
      <c r="E89" s="344"/>
      <c r="F89" s="344"/>
      <c r="G89" s="345"/>
    </row>
    <row r="90" spans="1:7" x14ac:dyDescent="0.45">
      <c r="A90" s="352"/>
      <c r="B90" s="344"/>
      <c r="C90" s="344"/>
      <c r="D90" s="344"/>
      <c r="E90" s="344"/>
      <c r="F90" s="344"/>
      <c r="G90" s="345"/>
    </row>
    <row r="91" spans="1:7" x14ac:dyDescent="0.45">
      <c r="A91" s="352"/>
      <c r="B91" s="344"/>
      <c r="C91" s="344"/>
      <c r="D91" s="344"/>
      <c r="E91" s="344"/>
      <c r="F91" s="344"/>
      <c r="G91" s="345"/>
    </row>
    <row r="92" spans="1:7" x14ac:dyDescent="0.45">
      <c r="A92" s="352"/>
      <c r="B92" s="344"/>
      <c r="C92" s="344"/>
      <c r="D92" s="344"/>
      <c r="E92" s="344"/>
      <c r="F92" s="344"/>
      <c r="G92" s="345"/>
    </row>
    <row r="93" spans="1:7" x14ac:dyDescent="0.45">
      <c r="A93" s="352"/>
      <c r="B93" s="344"/>
      <c r="C93" s="344"/>
      <c r="D93" s="344"/>
      <c r="E93" s="344"/>
      <c r="F93" s="344"/>
      <c r="G93" s="345"/>
    </row>
    <row r="94" spans="1:7" x14ac:dyDescent="0.45">
      <c r="A94" s="352"/>
      <c r="B94" s="344"/>
      <c r="C94" s="344"/>
      <c r="D94" s="344"/>
      <c r="E94" s="344"/>
      <c r="F94" s="344"/>
      <c r="G94" s="345"/>
    </row>
    <row r="95" spans="1:7" x14ac:dyDescent="0.45">
      <c r="A95" s="355"/>
      <c r="B95" s="346"/>
      <c r="C95" s="346"/>
      <c r="D95" s="346"/>
      <c r="E95" s="346"/>
      <c r="F95" s="346"/>
      <c r="G95" s="347"/>
    </row>
    <row r="96" spans="1:7" x14ac:dyDescent="0.45">
      <c r="A96" s="355"/>
      <c r="B96" s="346"/>
      <c r="C96" s="346"/>
      <c r="D96" s="346"/>
      <c r="E96" s="346"/>
      <c r="F96" s="346"/>
      <c r="G96" s="347"/>
    </row>
    <row r="97" spans="1:7" ht="14.65" thickBot="1" x14ac:dyDescent="0.5">
      <c r="A97" s="356"/>
      <c r="B97" s="348"/>
      <c r="C97" s="348"/>
      <c r="D97" s="348"/>
      <c r="E97" s="348"/>
      <c r="F97" s="348"/>
      <c r="G97" s="349"/>
    </row>
    <row r="98" spans="1:7" ht="12.6" customHeight="1" x14ac:dyDescent="0.45"/>
    <row r="99" spans="1:7" s="151" customFormat="1" x14ac:dyDescent="0.45"/>
    <row r="100" spans="1:7" ht="14.65" thickBot="1" x14ac:dyDescent="0.5"/>
    <row r="101" spans="1:7" ht="14.65" thickBot="1" x14ac:dyDescent="0.5">
      <c r="A101" s="143" t="s">
        <v>91</v>
      </c>
      <c r="B101" s="144">
        <v>3</v>
      </c>
      <c r="C101" s="181"/>
      <c r="D101" s="182"/>
      <c r="E101" s="182"/>
      <c r="F101" s="182"/>
      <c r="G101" s="182"/>
    </row>
    <row r="102" spans="1:7" ht="12.6" customHeight="1" x14ac:dyDescent="0.45">
      <c r="A102" s="353" t="s">
        <v>108</v>
      </c>
      <c r="B102" s="361"/>
      <c r="C102" s="362"/>
      <c r="D102" s="362"/>
      <c r="E102" s="362"/>
      <c r="F102" s="362"/>
      <c r="G102" s="363"/>
    </row>
    <row r="103" spans="1:7" ht="12.6" customHeight="1" x14ac:dyDescent="0.45">
      <c r="A103" s="353"/>
      <c r="B103" s="361"/>
      <c r="C103" s="362"/>
      <c r="D103" s="362"/>
      <c r="E103" s="362"/>
      <c r="F103" s="362"/>
      <c r="G103" s="363"/>
    </row>
    <row r="104" spans="1:7" ht="12.6" customHeight="1" x14ac:dyDescent="0.45">
      <c r="A104" s="354"/>
      <c r="B104" s="361"/>
      <c r="C104" s="362"/>
      <c r="D104" s="362"/>
      <c r="E104" s="362"/>
      <c r="F104" s="362"/>
      <c r="G104" s="363"/>
    </row>
    <row r="105" spans="1:7" ht="31.8" customHeight="1" x14ac:dyDescent="0.45">
      <c r="A105" s="357" t="s">
        <v>198</v>
      </c>
      <c r="B105" s="373"/>
      <c r="C105" s="370"/>
      <c r="D105" s="370"/>
      <c r="E105" s="370"/>
      <c r="F105" s="370"/>
      <c r="G105" s="371"/>
    </row>
    <row r="106" spans="1:7" ht="31.8" customHeight="1" x14ac:dyDescent="0.45">
      <c r="A106" s="353"/>
      <c r="B106" s="361"/>
      <c r="C106" s="362"/>
      <c r="D106" s="362"/>
      <c r="E106" s="362"/>
      <c r="F106" s="362"/>
      <c r="G106" s="363"/>
    </row>
    <row r="107" spans="1:7" ht="31.8" customHeight="1" x14ac:dyDescent="0.45">
      <c r="A107" s="353"/>
      <c r="B107" s="361"/>
      <c r="C107" s="362"/>
      <c r="D107" s="362"/>
      <c r="E107" s="362"/>
      <c r="F107" s="362"/>
      <c r="G107" s="363"/>
    </row>
    <row r="108" spans="1:7" x14ac:dyDescent="0.45">
      <c r="A108" s="357" t="s">
        <v>195</v>
      </c>
      <c r="B108" s="365"/>
      <c r="C108" s="366"/>
      <c r="D108" s="366"/>
      <c r="E108" s="366"/>
      <c r="F108" s="304" t="s">
        <v>211</v>
      </c>
      <c r="G108" s="374"/>
    </row>
    <row r="109" spans="1:7" s="150" customFormat="1" x14ac:dyDescent="0.45">
      <c r="A109" s="353"/>
      <c r="B109" s="361"/>
      <c r="C109" s="362"/>
      <c r="D109" s="362"/>
      <c r="E109" s="362"/>
      <c r="F109" s="305"/>
      <c r="G109" s="375"/>
    </row>
    <row r="110" spans="1:7" x14ac:dyDescent="0.45">
      <c r="A110" s="353"/>
      <c r="B110" s="367"/>
      <c r="C110" s="368"/>
      <c r="D110" s="368"/>
      <c r="E110" s="368"/>
      <c r="F110" s="305"/>
      <c r="G110" s="376"/>
    </row>
    <row r="111" spans="1:7" x14ac:dyDescent="0.45">
      <c r="A111" s="357" t="s">
        <v>199</v>
      </c>
      <c r="B111" s="361"/>
      <c r="C111" s="362"/>
      <c r="D111" s="362"/>
      <c r="E111" s="362"/>
      <c r="F111" s="362"/>
      <c r="G111" s="363"/>
    </row>
    <row r="112" spans="1:7" x14ac:dyDescent="0.45">
      <c r="A112" s="353"/>
      <c r="B112" s="361"/>
      <c r="C112" s="362"/>
      <c r="D112" s="362"/>
      <c r="E112" s="362"/>
      <c r="F112" s="362"/>
      <c r="G112" s="363"/>
    </row>
    <row r="113" spans="1:7" x14ac:dyDescent="0.45">
      <c r="A113" s="354"/>
      <c r="B113" s="361"/>
      <c r="C113" s="362"/>
      <c r="D113" s="362"/>
      <c r="E113" s="362"/>
      <c r="F113" s="362"/>
      <c r="G113" s="363"/>
    </row>
    <row r="114" spans="1:7" x14ac:dyDescent="0.45">
      <c r="A114" s="358" t="s">
        <v>201</v>
      </c>
      <c r="B114" s="370"/>
      <c r="C114" s="370"/>
      <c r="D114" s="370"/>
      <c r="E114" s="370"/>
      <c r="F114" s="370"/>
      <c r="G114" s="371"/>
    </row>
    <row r="115" spans="1:7" x14ac:dyDescent="0.45">
      <c r="A115" s="359"/>
      <c r="B115" s="362"/>
      <c r="C115" s="362"/>
      <c r="D115" s="362"/>
      <c r="E115" s="362"/>
      <c r="F115" s="362"/>
      <c r="G115" s="363"/>
    </row>
    <row r="116" spans="1:7" x14ac:dyDescent="0.45">
      <c r="A116" s="360"/>
      <c r="B116" s="368"/>
      <c r="C116" s="368"/>
      <c r="D116" s="368"/>
      <c r="E116" s="368"/>
      <c r="F116" s="368"/>
      <c r="G116" s="369"/>
    </row>
    <row r="117" spans="1:7" ht="14.65" thickBot="1" x14ac:dyDescent="0.5">
      <c r="A117" s="145" t="s">
        <v>210</v>
      </c>
      <c r="B117" s="364"/>
      <c r="C117" s="364"/>
      <c r="D117" s="364"/>
      <c r="E117" s="364"/>
      <c r="F117" s="364"/>
      <c r="G117" s="372"/>
    </row>
    <row r="118" spans="1:7" ht="14.65" thickBot="1" x14ac:dyDescent="0.5"/>
    <row r="119" spans="1:7" ht="15" customHeight="1" thickBot="1" x14ac:dyDescent="0.5">
      <c r="A119" s="302" t="s">
        <v>92</v>
      </c>
      <c r="B119" s="303"/>
      <c r="C119" s="114"/>
      <c r="E119" s="146" t="s">
        <v>31</v>
      </c>
      <c r="F119" s="107"/>
      <c r="G119" s="107"/>
    </row>
    <row r="120" spans="1:7" ht="14.65" thickBot="1" x14ac:dyDescent="0.5">
      <c r="A120" s="178"/>
      <c r="B120" s="178"/>
      <c r="E120" s="148" t="s">
        <v>42</v>
      </c>
      <c r="F120" s="300"/>
      <c r="G120" s="301"/>
    </row>
    <row r="121" spans="1:7" ht="14.65" thickBot="1" x14ac:dyDescent="0.5">
      <c r="A121" s="179" t="s">
        <v>137</v>
      </c>
      <c r="B121" s="178"/>
      <c r="E121" s="148" t="s">
        <v>44</v>
      </c>
      <c r="F121" s="313"/>
      <c r="G121" s="314"/>
    </row>
    <row r="122" spans="1:7" ht="14.65" thickBot="1" x14ac:dyDescent="0.5">
      <c r="A122" s="148" t="s">
        <v>42</v>
      </c>
      <c r="B122" s="300"/>
      <c r="C122" s="301"/>
      <c r="E122" s="149" t="s">
        <v>45</v>
      </c>
      <c r="F122" s="298"/>
      <c r="G122" s="299"/>
    </row>
    <row r="123" spans="1:7" ht="14.65" thickBot="1" x14ac:dyDescent="0.5">
      <c r="A123" s="148" t="s">
        <v>44</v>
      </c>
      <c r="B123" s="313"/>
      <c r="C123" s="314"/>
      <c r="F123" s="107"/>
    </row>
    <row r="124" spans="1:7" ht="15" customHeight="1" thickBot="1" x14ac:dyDescent="0.5">
      <c r="A124" s="149" t="s">
        <v>45</v>
      </c>
      <c r="B124" s="298"/>
      <c r="C124" s="299"/>
      <c r="E124" s="146" t="s">
        <v>41</v>
      </c>
      <c r="F124" s="107"/>
    </row>
    <row r="125" spans="1:7" s="142" customFormat="1" ht="14.65" thickBot="1" x14ac:dyDescent="0.5">
      <c r="A125" s="147"/>
      <c r="B125" s="107"/>
      <c r="C125" s="107"/>
      <c r="D125" s="106"/>
      <c r="E125" s="191">
        <v>1</v>
      </c>
      <c r="F125" s="300"/>
      <c r="G125" s="301"/>
    </row>
    <row r="126" spans="1:7" ht="15" customHeight="1" thickBot="1" x14ac:dyDescent="0.5">
      <c r="A126" s="318" t="s">
        <v>93</v>
      </c>
      <c r="B126" s="319"/>
      <c r="E126" s="191">
        <v>2</v>
      </c>
      <c r="F126" s="313"/>
      <c r="G126" s="314"/>
    </row>
    <row r="127" spans="1:7" x14ac:dyDescent="0.45">
      <c r="A127" s="148" t="s">
        <v>94</v>
      </c>
      <c r="B127" s="320"/>
      <c r="C127" s="321"/>
      <c r="E127" s="192">
        <v>3</v>
      </c>
      <c r="F127" s="313"/>
      <c r="G127" s="314"/>
    </row>
    <row r="128" spans="1:7" x14ac:dyDescent="0.45">
      <c r="A128" s="148" t="s">
        <v>95</v>
      </c>
      <c r="B128" s="322"/>
      <c r="C128" s="323"/>
      <c r="E128" s="191">
        <v>4</v>
      </c>
      <c r="F128" s="326"/>
      <c r="G128" s="327"/>
    </row>
    <row r="129" spans="1:7" ht="14.65" thickBot="1" x14ac:dyDescent="0.5">
      <c r="A129" s="149" t="s">
        <v>96</v>
      </c>
      <c r="B129" s="324"/>
      <c r="C129" s="325"/>
      <c r="E129" s="193">
        <v>5</v>
      </c>
      <c r="F129" s="298"/>
      <c r="G129" s="299"/>
    </row>
    <row r="130" spans="1:7" ht="14.65" thickBot="1" x14ac:dyDescent="0.5"/>
    <row r="131" spans="1:7" x14ac:dyDescent="0.45">
      <c r="A131" s="315" t="s">
        <v>173</v>
      </c>
      <c r="B131" s="316"/>
      <c r="C131" s="316"/>
      <c r="D131" s="316"/>
      <c r="E131" s="316"/>
      <c r="F131" s="316"/>
      <c r="G131" s="317"/>
    </row>
    <row r="132" spans="1:7" ht="14.45" customHeight="1" x14ac:dyDescent="0.45">
      <c r="A132" s="310" t="s">
        <v>174</v>
      </c>
      <c r="B132" s="311"/>
      <c r="C132" s="311"/>
      <c r="D132" s="311"/>
      <c r="E132" s="311"/>
      <c r="F132" s="311"/>
      <c r="G132" s="312"/>
    </row>
    <row r="133" spans="1:7" ht="14.45" customHeight="1" x14ac:dyDescent="0.45">
      <c r="A133" s="310" t="s">
        <v>207</v>
      </c>
      <c r="B133" s="311"/>
      <c r="C133" s="311"/>
      <c r="D133" s="311"/>
      <c r="E133" s="311"/>
      <c r="F133" s="311"/>
      <c r="G133" s="312"/>
    </row>
    <row r="134" spans="1:7" ht="14.45" customHeight="1" x14ac:dyDescent="0.45">
      <c r="A134" s="339" t="s">
        <v>173</v>
      </c>
      <c r="B134" s="340"/>
      <c r="C134" s="340"/>
      <c r="D134" s="340"/>
      <c r="E134" s="340" t="s">
        <v>209</v>
      </c>
      <c r="F134" s="340"/>
      <c r="G134" s="341"/>
    </row>
    <row r="135" spans="1:7" ht="46.25" customHeight="1" x14ac:dyDescent="0.45">
      <c r="A135" s="350" t="s">
        <v>203</v>
      </c>
      <c r="B135" s="351"/>
      <c r="C135" s="351"/>
      <c r="D135" s="351"/>
      <c r="E135" s="342" t="s">
        <v>206</v>
      </c>
      <c r="F135" s="342"/>
      <c r="G135" s="343"/>
    </row>
    <row r="136" spans="1:7" ht="46.25" customHeight="1" x14ac:dyDescent="0.45">
      <c r="A136" s="350"/>
      <c r="B136" s="351"/>
      <c r="C136" s="351"/>
      <c r="D136" s="351"/>
      <c r="E136" s="342"/>
      <c r="F136" s="342"/>
      <c r="G136" s="343"/>
    </row>
    <row r="137" spans="1:7" ht="46.25" customHeight="1" x14ac:dyDescent="0.45">
      <c r="A137" s="350"/>
      <c r="B137" s="351"/>
      <c r="C137" s="351"/>
      <c r="D137" s="351"/>
      <c r="E137" s="342"/>
      <c r="F137" s="342"/>
      <c r="G137" s="343"/>
    </row>
    <row r="138" spans="1:7" x14ac:dyDescent="0.45">
      <c r="A138" s="352"/>
      <c r="B138" s="344"/>
      <c r="C138" s="344"/>
      <c r="D138" s="344"/>
      <c r="E138" s="344"/>
      <c r="F138" s="344"/>
      <c r="G138" s="345"/>
    </row>
    <row r="139" spans="1:7" x14ac:dyDescent="0.45">
      <c r="A139" s="352"/>
      <c r="B139" s="344"/>
      <c r="C139" s="344"/>
      <c r="D139" s="344"/>
      <c r="E139" s="344"/>
      <c r="F139" s="344"/>
      <c r="G139" s="345"/>
    </row>
    <row r="140" spans="1:7" x14ac:dyDescent="0.45">
      <c r="A140" s="352"/>
      <c r="B140" s="344"/>
      <c r="C140" s="344"/>
      <c r="D140" s="344"/>
      <c r="E140" s="344"/>
      <c r="F140" s="344"/>
      <c r="G140" s="345"/>
    </row>
    <row r="141" spans="1:7" x14ac:dyDescent="0.45">
      <c r="A141" s="352"/>
      <c r="B141" s="344"/>
      <c r="C141" s="344"/>
      <c r="D141" s="344"/>
      <c r="E141" s="344"/>
      <c r="F141" s="344"/>
      <c r="G141" s="345"/>
    </row>
    <row r="142" spans="1:7" ht="12.6" customHeight="1" x14ac:dyDescent="0.45">
      <c r="A142" s="352"/>
      <c r="B142" s="344"/>
      <c r="C142" s="344"/>
      <c r="D142" s="344"/>
      <c r="E142" s="344"/>
      <c r="F142" s="344"/>
      <c r="G142" s="345"/>
    </row>
    <row r="143" spans="1:7" ht="12.6" customHeight="1" x14ac:dyDescent="0.45">
      <c r="A143" s="352"/>
      <c r="B143" s="344"/>
      <c r="C143" s="344"/>
      <c r="D143" s="344"/>
      <c r="E143" s="344"/>
      <c r="F143" s="344"/>
      <c r="G143" s="345"/>
    </row>
    <row r="144" spans="1:7" ht="12.6" customHeight="1" x14ac:dyDescent="0.45">
      <c r="A144" s="355"/>
      <c r="B144" s="346"/>
      <c r="C144" s="346"/>
      <c r="D144" s="346"/>
      <c r="E144" s="346"/>
      <c r="F144" s="346"/>
      <c r="G144" s="347"/>
    </row>
    <row r="145" spans="1:7" x14ac:dyDescent="0.45">
      <c r="A145" s="355"/>
      <c r="B145" s="346"/>
      <c r="C145" s="346"/>
      <c r="D145" s="346"/>
      <c r="E145" s="346"/>
      <c r="F145" s="346"/>
      <c r="G145" s="347"/>
    </row>
    <row r="146" spans="1:7" ht="14.65" thickBot="1" x14ac:dyDescent="0.5">
      <c r="A146" s="356"/>
      <c r="B146" s="348"/>
      <c r="C146" s="348"/>
      <c r="D146" s="348"/>
      <c r="E146" s="348"/>
      <c r="F146" s="348"/>
      <c r="G146" s="349"/>
    </row>
    <row r="148" spans="1:7" s="151" customFormat="1" ht="15" customHeight="1" x14ac:dyDescent="0.45"/>
    <row r="149" spans="1:7" ht="14.65" thickBot="1" x14ac:dyDescent="0.5"/>
    <row r="150" spans="1:7" ht="14.65" thickBot="1" x14ac:dyDescent="0.5">
      <c r="A150" s="143" t="s">
        <v>91</v>
      </c>
      <c r="B150" s="144">
        <v>4</v>
      </c>
      <c r="C150" s="181"/>
      <c r="D150" s="182"/>
      <c r="E150" s="182"/>
      <c r="F150" s="182"/>
      <c r="G150" s="182"/>
    </row>
    <row r="151" spans="1:7" ht="12.6" customHeight="1" x14ac:dyDescent="0.45">
      <c r="A151" s="353" t="s">
        <v>108</v>
      </c>
      <c r="B151" s="361"/>
      <c r="C151" s="362"/>
      <c r="D151" s="362"/>
      <c r="E151" s="362"/>
      <c r="F151" s="362"/>
      <c r="G151" s="363"/>
    </row>
    <row r="152" spans="1:7" s="150" customFormat="1" ht="12.6" customHeight="1" x14ac:dyDescent="0.45">
      <c r="A152" s="353"/>
      <c r="B152" s="361"/>
      <c r="C152" s="362"/>
      <c r="D152" s="362"/>
      <c r="E152" s="362"/>
      <c r="F152" s="362"/>
      <c r="G152" s="363"/>
    </row>
    <row r="153" spans="1:7" ht="12.6" customHeight="1" x14ac:dyDescent="0.45">
      <c r="A153" s="354"/>
      <c r="B153" s="361"/>
      <c r="C153" s="362"/>
      <c r="D153" s="362"/>
      <c r="E153" s="362"/>
      <c r="F153" s="362"/>
      <c r="G153" s="363"/>
    </row>
    <row r="154" spans="1:7" ht="31.8" customHeight="1" x14ac:dyDescent="0.45">
      <c r="A154" s="357" t="s">
        <v>198</v>
      </c>
      <c r="B154" s="373"/>
      <c r="C154" s="370"/>
      <c r="D154" s="370"/>
      <c r="E154" s="370"/>
      <c r="F154" s="370"/>
      <c r="G154" s="371"/>
    </row>
    <row r="155" spans="1:7" ht="31.8" customHeight="1" x14ac:dyDescent="0.45">
      <c r="A155" s="353"/>
      <c r="B155" s="361"/>
      <c r="C155" s="362"/>
      <c r="D155" s="362"/>
      <c r="E155" s="362"/>
      <c r="F155" s="362"/>
      <c r="G155" s="363"/>
    </row>
    <row r="156" spans="1:7" ht="31.8" customHeight="1" x14ac:dyDescent="0.45">
      <c r="A156" s="353"/>
      <c r="B156" s="361"/>
      <c r="C156" s="362"/>
      <c r="D156" s="362"/>
      <c r="E156" s="362"/>
      <c r="F156" s="362"/>
      <c r="G156" s="363"/>
    </row>
    <row r="157" spans="1:7" x14ac:dyDescent="0.45">
      <c r="A157" s="357" t="s">
        <v>195</v>
      </c>
      <c r="B157" s="365"/>
      <c r="C157" s="366"/>
      <c r="D157" s="366"/>
      <c r="E157" s="366"/>
      <c r="F157" s="304" t="s">
        <v>211</v>
      </c>
      <c r="G157" s="374"/>
    </row>
    <row r="158" spans="1:7" x14ac:dyDescent="0.45">
      <c r="A158" s="353"/>
      <c r="B158" s="361"/>
      <c r="C158" s="362"/>
      <c r="D158" s="362"/>
      <c r="E158" s="362"/>
      <c r="F158" s="305"/>
      <c r="G158" s="375"/>
    </row>
    <row r="159" spans="1:7" x14ac:dyDescent="0.45">
      <c r="A159" s="353"/>
      <c r="B159" s="367"/>
      <c r="C159" s="368"/>
      <c r="D159" s="368"/>
      <c r="E159" s="368"/>
      <c r="F159" s="305"/>
      <c r="G159" s="376"/>
    </row>
    <row r="160" spans="1:7" x14ac:dyDescent="0.45">
      <c r="A160" s="357" t="s">
        <v>199</v>
      </c>
      <c r="B160" s="361"/>
      <c r="C160" s="362"/>
      <c r="D160" s="362"/>
      <c r="E160" s="362"/>
      <c r="F160" s="362"/>
      <c r="G160" s="363"/>
    </row>
    <row r="161" spans="1:7" x14ac:dyDescent="0.45">
      <c r="A161" s="353"/>
      <c r="B161" s="361"/>
      <c r="C161" s="362"/>
      <c r="D161" s="362"/>
      <c r="E161" s="362"/>
      <c r="F161" s="362"/>
      <c r="G161" s="363"/>
    </row>
    <row r="162" spans="1:7" s="142" customFormat="1" x14ac:dyDescent="0.45">
      <c r="A162" s="354"/>
      <c r="B162" s="367"/>
      <c r="C162" s="368"/>
      <c r="D162" s="368"/>
      <c r="E162" s="368"/>
      <c r="F162" s="368"/>
      <c r="G162" s="369"/>
    </row>
    <row r="163" spans="1:7" x14ac:dyDescent="0.45">
      <c r="A163" s="358" t="s">
        <v>201</v>
      </c>
      <c r="B163" s="370"/>
      <c r="C163" s="370"/>
      <c r="D163" s="370"/>
      <c r="E163" s="370"/>
      <c r="F163" s="370"/>
      <c r="G163" s="371"/>
    </row>
    <row r="164" spans="1:7" x14ac:dyDescent="0.45">
      <c r="A164" s="359"/>
      <c r="B164" s="362"/>
      <c r="C164" s="362"/>
      <c r="D164" s="362"/>
      <c r="E164" s="362"/>
      <c r="F164" s="362"/>
      <c r="G164" s="363"/>
    </row>
    <row r="165" spans="1:7" x14ac:dyDescent="0.45">
      <c r="A165" s="360"/>
      <c r="B165" s="362"/>
      <c r="C165" s="362"/>
      <c r="D165" s="362"/>
      <c r="E165" s="362"/>
      <c r="F165" s="362"/>
      <c r="G165" s="363"/>
    </row>
    <row r="166" spans="1:7" ht="14.65" thickBot="1" x14ac:dyDescent="0.5">
      <c r="A166" s="145" t="s">
        <v>210</v>
      </c>
      <c r="B166" s="364"/>
      <c r="C166" s="364"/>
      <c r="D166" s="364"/>
      <c r="E166" s="364"/>
      <c r="F166" s="364"/>
      <c r="G166" s="372"/>
    </row>
    <row r="167" spans="1:7" ht="14.65" thickBot="1" x14ac:dyDescent="0.5"/>
    <row r="168" spans="1:7" ht="15" customHeight="1" thickBot="1" x14ac:dyDescent="0.5">
      <c r="A168" s="302" t="s">
        <v>92</v>
      </c>
      <c r="B168" s="303"/>
      <c r="C168" s="114"/>
      <c r="E168" s="146" t="s">
        <v>31</v>
      </c>
      <c r="F168" s="107"/>
      <c r="G168" s="107"/>
    </row>
    <row r="169" spans="1:7" ht="14.65" thickBot="1" x14ac:dyDescent="0.5">
      <c r="A169" s="178"/>
      <c r="B169" s="178"/>
      <c r="E169" s="148" t="s">
        <v>42</v>
      </c>
      <c r="F169" s="300"/>
      <c r="G169" s="301"/>
    </row>
    <row r="170" spans="1:7" ht="14.65" thickBot="1" x14ac:dyDescent="0.5">
      <c r="A170" s="179" t="s">
        <v>137</v>
      </c>
      <c r="B170" s="178"/>
      <c r="E170" s="148" t="s">
        <v>44</v>
      </c>
      <c r="F170" s="313"/>
      <c r="G170" s="314"/>
    </row>
    <row r="171" spans="1:7" ht="14.65" thickBot="1" x14ac:dyDescent="0.5">
      <c r="A171" s="148" t="s">
        <v>42</v>
      </c>
      <c r="B171" s="300"/>
      <c r="C171" s="301"/>
      <c r="E171" s="149" t="s">
        <v>45</v>
      </c>
      <c r="F171" s="298"/>
      <c r="G171" s="299"/>
    </row>
    <row r="172" spans="1:7" ht="14.65" thickBot="1" x14ac:dyDescent="0.5">
      <c r="A172" s="148" t="s">
        <v>44</v>
      </c>
      <c r="B172" s="313"/>
      <c r="C172" s="314"/>
      <c r="F172" s="107"/>
    </row>
    <row r="173" spans="1:7" ht="15" customHeight="1" thickBot="1" x14ac:dyDescent="0.5">
      <c r="A173" s="149" t="s">
        <v>45</v>
      </c>
      <c r="B173" s="298"/>
      <c r="C173" s="299"/>
      <c r="E173" s="146" t="s">
        <v>41</v>
      </c>
      <c r="F173" s="107"/>
    </row>
    <row r="174" spans="1:7" ht="14.65" thickBot="1" x14ac:dyDescent="0.5">
      <c r="A174" s="147"/>
      <c r="B174" s="107"/>
      <c r="C174" s="107"/>
      <c r="E174" s="191">
        <v>1</v>
      </c>
      <c r="F174" s="300"/>
      <c r="G174" s="301"/>
    </row>
    <row r="175" spans="1:7" ht="15" customHeight="1" thickBot="1" x14ac:dyDescent="0.5">
      <c r="A175" s="318" t="s">
        <v>93</v>
      </c>
      <c r="B175" s="319"/>
      <c r="E175" s="191">
        <v>2</v>
      </c>
      <c r="F175" s="313"/>
      <c r="G175" s="314"/>
    </row>
    <row r="176" spans="1:7" x14ac:dyDescent="0.45">
      <c r="A176" s="148" t="s">
        <v>94</v>
      </c>
      <c r="B176" s="320"/>
      <c r="C176" s="321"/>
      <c r="E176" s="192">
        <v>3</v>
      </c>
      <c r="F176" s="313"/>
      <c r="G176" s="314"/>
    </row>
    <row r="177" spans="1:7" x14ac:dyDescent="0.45">
      <c r="A177" s="148" t="s">
        <v>95</v>
      </c>
      <c r="B177" s="322"/>
      <c r="C177" s="323"/>
      <c r="E177" s="191">
        <v>4</v>
      </c>
      <c r="F177" s="326"/>
      <c r="G177" s="327"/>
    </row>
    <row r="178" spans="1:7" ht="14.65" thickBot="1" x14ac:dyDescent="0.5">
      <c r="A178" s="149" t="s">
        <v>96</v>
      </c>
      <c r="B178" s="324"/>
      <c r="C178" s="325"/>
      <c r="E178" s="193">
        <v>5</v>
      </c>
      <c r="F178" s="298"/>
      <c r="G178" s="299"/>
    </row>
    <row r="179" spans="1:7" ht="14.65" thickBot="1" x14ac:dyDescent="0.5"/>
    <row r="180" spans="1:7" x14ac:dyDescent="0.45">
      <c r="A180" s="315" t="s">
        <v>173</v>
      </c>
      <c r="B180" s="316"/>
      <c r="C180" s="316"/>
      <c r="D180" s="316"/>
      <c r="E180" s="316"/>
      <c r="F180" s="316"/>
      <c r="G180" s="317"/>
    </row>
    <row r="181" spans="1:7" ht="14.45" customHeight="1" x14ac:dyDescent="0.45">
      <c r="A181" s="310" t="s">
        <v>174</v>
      </c>
      <c r="B181" s="311"/>
      <c r="C181" s="311"/>
      <c r="D181" s="311"/>
      <c r="E181" s="311"/>
      <c r="F181" s="311"/>
      <c r="G181" s="312"/>
    </row>
    <row r="182" spans="1:7" ht="14.45" customHeight="1" x14ac:dyDescent="0.45">
      <c r="A182" s="310" t="s">
        <v>207</v>
      </c>
      <c r="B182" s="311"/>
      <c r="C182" s="311"/>
      <c r="D182" s="311"/>
      <c r="E182" s="311"/>
      <c r="F182" s="311"/>
      <c r="G182" s="312"/>
    </row>
    <row r="183" spans="1:7" ht="14.45" customHeight="1" x14ac:dyDescent="0.45">
      <c r="A183" s="339" t="s">
        <v>173</v>
      </c>
      <c r="B183" s="340"/>
      <c r="C183" s="340"/>
      <c r="D183" s="340"/>
      <c r="E183" s="340" t="s">
        <v>209</v>
      </c>
      <c r="F183" s="340"/>
      <c r="G183" s="341"/>
    </row>
    <row r="184" spans="1:7" ht="42.6" customHeight="1" x14ac:dyDescent="0.45">
      <c r="A184" s="350" t="s">
        <v>203</v>
      </c>
      <c r="B184" s="351"/>
      <c r="C184" s="351"/>
      <c r="D184" s="351"/>
      <c r="E184" s="342" t="s">
        <v>206</v>
      </c>
      <c r="F184" s="342"/>
      <c r="G184" s="343"/>
    </row>
    <row r="185" spans="1:7" ht="42.6" customHeight="1" x14ac:dyDescent="0.45">
      <c r="A185" s="350"/>
      <c r="B185" s="351"/>
      <c r="C185" s="351"/>
      <c r="D185" s="351"/>
      <c r="E185" s="342"/>
      <c r="F185" s="342"/>
      <c r="G185" s="343"/>
    </row>
    <row r="186" spans="1:7" ht="42.6" customHeight="1" x14ac:dyDescent="0.45">
      <c r="A186" s="350"/>
      <c r="B186" s="351"/>
      <c r="C186" s="351"/>
      <c r="D186" s="351"/>
      <c r="E186" s="342"/>
      <c r="F186" s="342"/>
      <c r="G186" s="343"/>
    </row>
    <row r="187" spans="1:7" x14ac:dyDescent="0.45">
      <c r="A187" s="352"/>
      <c r="B187" s="344"/>
      <c r="C187" s="344"/>
      <c r="D187" s="344"/>
      <c r="E187" s="344"/>
      <c r="F187" s="344"/>
      <c r="G187" s="345"/>
    </row>
    <row r="188" spans="1:7" ht="12.6" customHeight="1" x14ac:dyDescent="0.45">
      <c r="A188" s="352"/>
      <c r="B188" s="344"/>
      <c r="C188" s="344"/>
      <c r="D188" s="344"/>
      <c r="E188" s="344"/>
      <c r="F188" s="344"/>
      <c r="G188" s="345"/>
    </row>
    <row r="189" spans="1:7" ht="12.6" customHeight="1" x14ac:dyDescent="0.45">
      <c r="A189" s="352"/>
      <c r="B189" s="344"/>
      <c r="C189" s="344"/>
      <c r="D189" s="344"/>
      <c r="E189" s="344"/>
      <c r="F189" s="344"/>
      <c r="G189" s="345"/>
    </row>
    <row r="190" spans="1:7" x14ac:dyDescent="0.45">
      <c r="A190" s="352"/>
      <c r="B190" s="344"/>
      <c r="C190" s="344"/>
      <c r="D190" s="344"/>
      <c r="E190" s="344"/>
      <c r="F190" s="344"/>
      <c r="G190" s="345"/>
    </row>
    <row r="191" spans="1:7" x14ac:dyDescent="0.45">
      <c r="A191" s="352"/>
      <c r="B191" s="344"/>
      <c r="C191" s="344"/>
      <c r="D191" s="344"/>
      <c r="E191" s="344"/>
      <c r="F191" s="344"/>
      <c r="G191" s="345"/>
    </row>
    <row r="192" spans="1:7" s="150" customFormat="1" x14ac:dyDescent="0.45">
      <c r="A192" s="352"/>
      <c r="B192" s="344"/>
      <c r="C192" s="344"/>
      <c r="D192" s="344"/>
      <c r="E192" s="344"/>
      <c r="F192" s="344"/>
      <c r="G192" s="345"/>
    </row>
    <row r="193" spans="1:8" x14ac:dyDescent="0.45">
      <c r="A193" s="355"/>
      <c r="B193" s="346"/>
      <c r="C193" s="346"/>
      <c r="D193" s="346"/>
      <c r="E193" s="346"/>
      <c r="F193" s="346"/>
      <c r="G193" s="347"/>
    </row>
    <row r="194" spans="1:8" x14ac:dyDescent="0.45">
      <c r="A194" s="355"/>
      <c r="B194" s="346"/>
      <c r="C194" s="346"/>
      <c r="D194" s="346"/>
      <c r="E194" s="346"/>
      <c r="F194" s="346"/>
      <c r="G194" s="347"/>
    </row>
    <row r="195" spans="1:8" ht="14.65" thickBot="1" x14ac:dyDescent="0.5">
      <c r="A195" s="356"/>
      <c r="B195" s="348"/>
      <c r="C195" s="348"/>
      <c r="D195" s="348"/>
      <c r="E195" s="348"/>
      <c r="F195" s="348"/>
      <c r="G195" s="349"/>
    </row>
    <row r="197" spans="1:8" s="151" customFormat="1" x14ac:dyDescent="0.45"/>
    <row r="198" spans="1:8" ht="14.65" thickBot="1" x14ac:dyDescent="0.5"/>
    <row r="199" spans="1:8" ht="14.65" thickBot="1" x14ac:dyDescent="0.5">
      <c r="A199" s="143" t="s">
        <v>91</v>
      </c>
      <c r="B199" s="144">
        <v>5</v>
      </c>
      <c r="C199" s="181"/>
      <c r="D199" s="182"/>
      <c r="E199" s="182"/>
      <c r="F199" s="182"/>
      <c r="G199" s="182"/>
    </row>
    <row r="200" spans="1:8" ht="12.6" customHeight="1" x14ac:dyDescent="0.45">
      <c r="A200" s="353" t="s">
        <v>108</v>
      </c>
      <c r="B200" s="361"/>
      <c r="C200" s="362"/>
      <c r="D200" s="362"/>
      <c r="E200" s="362"/>
      <c r="F200" s="362"/>
      <c r="G200" s="362"/>
      <c r="H200" s="185"/>
    </row>
    <row r="201" spans="1:8" ht="12.6" customHeight="1" x14ac:dyDescent="0.45">
      <c r="A201" s="353"/>
      <c r="B201" s="361"/>
      <c r="C201" s="362"/>
      <c r="D201" s="362"/>
      <c r="E201" s="362"/>
      <c r="F201" s="362"/>
      <c r="G201" s="362"/>
      <c r="H201" s="185"/>
    </row>
    <row r="202" spans="1:8" s="142" customFormat="1" ht="12.6" customHeight="1" x14ac:dyDescent="0.45">
      <c r="A202" s="354"/>
      <c r="B202" s="361"/>
      <c r="C202" s="362"/>
      <c r="D202" s="362"/>
      <c r="E202" s="362"/>
      <c r="F202" s="362"/>
      <c r="G202" s="362"/>
      <c r="H202" s="186"/>
    </row>
    <row r="203" spans="1:8" ht="31.8" customHeight="1" x14ac:dyDescent="0.45">
      <c r="A203" s="357" t="s">
        <v>200</v>
      </c>
      <c r="B203" s="373"/>
      <c r="C203" s="370"/>
      <c r="D203" s="370"/>
      <c r="E203" s="370"/>
      <c r="F203" s="370"/>
      <c r="G203" s="370"/>
      <c r="H203" s="185"/>
    </row>
    <row r="204" spans="1:8" ht="31.8" customHeight="1" x14ac:dyDescent="0.45">
      <c r="A204" s="353"/>
      <c r="B204" s="361"/>
      <c r="C204" s="362"/>
      <c r="D204" s="362"/>
      <c r="E204" s="362"/>
      <c r="F204" s="362"/>
      <c r="G204" s="362"/>
      <c r="H204" s="185"/>
    </row>
    <row r="205" spans="1:8" ht="31.8" customHeight="1" x14ac:dyDescent="0.45">
      <c r="A205" s="353"/>
      <c r="B205" s="361"/>
      <c r="C205" s="362"/>
      <c r="D205" s="362"/>
      <c r="E205" s="362"/>
      <c r="F205" s="362"/>
      <c r="G205" s="362"/>
      <c r="H205" s="185"/>
    </row>
    <row r="206" spans="1:8" x14ac:dyDescent="0.45">
      <c r="A206" s="357" t="s">
        <v>195</v>
      </c>
      <c r="B206" s="365"/>
      <c r="C206" s="366"/>
      <c r="D206" s="366"/>
      <c r="E206" s="366"/>
      <c r="F206" s="304" t="s">
        <v>211</v>
      </c>
      <c r="G206" s="373"/>
      <c r="H206" s="185"/>
    </row>
    <row r="207" spans="1:8" x14ac:dyDescent="0.45">
      <c r="A207" s="353"/>
      <c r="B207" s="361"/>
      <c r="C207" s="362"/>
      <c r="D207" s="362"/>
      <c r="E207" s="362"/>
      <c r="F207" s="305"/>
      <c r="G207" s="361"/>
      <c r="H207" s="185"/>
    </row>
    <row r="208" spans="1:8" x14ac:dyDescent="0.45">
      <c r="A208" s="353"/>
      <c r="B208" s="367"/>
      <c r="C208" s="368"/>
      <c r="D208" s="368"/>
      <c r="E208" s="368"/>
      <c r="F208" s="305"/>
      <c r="G208" s="367"/>
      <c r="H208" s="185"/>
    </row>
    <row r="209" spans="1:8" x14ac:dyDescent="0.45">
      <c r="A209" s="357" t="s">
        <v>199</v>
      </c>
      <c r="B209" s="361"/>
      <c r="C209" s="362"/>
      <c r="D209" s="362"/>
      <c r="E209" s="362"/>
      <c r="F209" s="362"/>
      <c r="G209" s="362"/>
      <c r="H209" s="185"/>
    </row>
    <row r="210" spans="1:8" x14ac:dyDescent="0.45">
      <c r="A210" s="353"/>
      <c r="B210" s="361"/>
      <c r="C210" s="362"/>
      <c r="D210" s="362"/>
      <c r="E210" s="362"/>
      <c r="F210" s="362"/>
      <c r="G210" s="362"/>
      <c r="H210" s="185"/>
    </row>
    <row r="211" spans="1:8" x14ac:dyDescent="0.45">
      <c r="A211" s="354"/>
      <c r="B211" s="361"/>
      <c r="C211" s="362"/>
      <c r="D211" s="362"/>
      <c r="E211" s="362"/>
      <c r="F211" s="362"/>
      <c r="G211" s="362"/>
      <c r="H211" s="185"/>
    </row>
    <row r="212" spans="1:8" x14ac:dyDescent="0.45">
      <c r="A212" s="358" t="s">
        <v>201</v>
      </c>
      <c r="B212" s="370"/>
      <c r="C212" s="370"/>
      <c r="D212" s="370"/>
      <c r="E212" s="370"/>
      <c r="F212" s="370"/>
      <c r="G212" s="370"/>
      <c r="H212" s="185"/>
    </row>
    <row r="213" spans="1:8" x14ac:dyDescent="0.45">
      <c r="A213" s="359"/>
      <c r="B213" s="362"/>
      <c r="C213" s="362"/>
      <c r="D213" s="362"/>
      <c r="E213" s="362"/>
      <c r="F213" s="362"/>
      <c r="G213" s="362"/>
      <c r="H213" s="185"/>
    </row>
    <row r="214" spans="1:8" x14ac:dyDescent="0.45">
      <c r="A214" s="360"/>
      <c r="B214" s="368"/>
      <c r="C214" s="368"/>
      <c r="D214" s="368"/>
      <c r="E214" s="368"/>
      <c r="F214" s="368"/>
      <c r="G214" s="368"/>
      <c r="H214" s="185"/>
    </row>
    <row r="215" spans="1:8" ht="14.65" thickBot="1" x14ac:dyDescent="0.5">
      <c r="A215" s="145" t="s">
        <v>210</v>
      </c>
      <c r="B215" s="364"/>
      <c r="C215" s="364"/>
      <c r="D215" s="364"/>
      <c r="E215" s="364"/>
      <c r="F215" s="364"/>
      <c r="G215" s="364"/>
      <c r="H215" s="185"/>
    </row>
    <row r="216" spans="1:8" ht="14.65" thickBot="1" x14ac:dyDescent="0.5"/>
    <row r="217" spans="1:8" ht="15" customHeight="1" thickBot="1" x14ac:dyDescent="0.5">
      <c r="A217" s="302" t="s">
        <v>92</v>
      </c>
      <c r="B217" s="303"/>
      <c r="C217" s="114"/>
      <c r="E217" s="146" t="s">
        <v>31</v>
      </c>
      <c r="F217" s="107"/>
      <c r="G217" s="107"/>
    </row>
    <row r="218" spans="1:8" ht="14.65" thickBot="1" x14ac:dyDescent="0.5">
      <c r="A218" s="178"/>
      <c r="B218" s="178"/>
      <c r="E218" s="148" t="s">
        <v>42</v>
      </c>
      <c r="F218" s="300"/>
      <c r="G218" s="301"/>
    </row>
    <row r="219" spans="1:8" ht="14.65" thickBot="1" x14ac:dyDescent="0.5">
      <c r="A219" s="179" t="s">
        <v>137</v>
      </c>
      <c r="B219" s="178"/>
      <c r="E219" s="148" t="s">
        <v>44</v>
      </c>
      <c r="F219" s="313"/>
      <c r="G219" s="314"/>
    </row>
    <row r="220" spans="1:8" ht="14.65" thickBot="1" x14ac:dyDescent="0.5">
      <c r="A220" s="148" t="s">
        <v>42</v>
      </c>
      <c r="B220" s="300"/>
      <c r="C220" s="301"/>
      <c r="E220" s="149" t="s">
        <v>45</v>
      </c>
      <c r="F220" s="298"/>
      <c r="G220" s="299"/>
    </row>
    <row r="221" spans="1:8" ht="14.65" thickBot="1" x14ac:dyDescent="0.5">
      <c r="A221" s="148" t="s">
        <v>44</v>
      </c>
      <c r="B221" s="313"/>
      <c r="C221" s="314"/>
      <c r="F221" s="107"/>
    </row>
    <row r="222" spans="1:8" ht="15" customHeight="1" thickBot="1" x14ac:dyDescent="0.5">
      <c r="A222" s="149" t="s">
        <v>45</v>
      </c>
      <c r="B222" s="298"/>
      <c r="C222" s="299"/>
      <c r="E222" s="146" t="s">
        <v>41</v>
      </c>
      <c r="F222" s="107"/>
    </row>
    <row r="223" spans="1:8" ht="14.65" thickBot="1" x14ac:dyDescent="0.5">
      <c r="A223" s="147"/>
      <c r="B223" s="107"/>
      <c r="C223" s="107"/>
      <c r="E223" s="191">
        <v>1</v>
      </c>
      <c r="F223" s="300"/>
      <c r="G223" s="301"/>
    </row>
    <row r="224" spans="1:8" ht="15" customHeight="1" thickBot="1" x14ac:dyDescent="0.5">
      <c r="A224" s="318" t="s">
        <v>93</v>
      </c>
      <c r="B224" s="319"/>
      <c r="E224" s="191">
        <v>2</v>
      </c>
      <c r="F224" s="313"/>
      <c r="G224" s="314"/>
    </row>
    <row r="225" spans="1:7" x14ac:dyDescent="0.45">
      <c r="A225" s="148" t="s">
        <v>94</v>
      </c>
      <c r="B225" s="320"/>
      <c r="C225" s="321"/>
      <c r="E225" s="192">
        <v>3</v>
      </c>
      <c r="F225" s="313"/>
      <c r="G225" s="314"/>
    </row>
    <row r="226" spans="1:7" x14ac:dyDescent="0.45">
      <c r="A226" s="148" t="s">
        <v>95</v>
      </c>
      <c r="B226" s="322"/>
      <c r="C226" s="323"/>
      <c r="E226" s="191">
        <v>4</v>
      </c>
      <c r="F226" s="326"/>
      <c r="G226" s="327"/>
    </row>
    <row r="227" spans="1:7" ht="14.65" thickBot="1" x14ac:dyDescent="0.5">
      <c r="A227" s="149" t="s">
        <v>96</v>
      </c>
      <c r="B227" s="324"/>
      <c r="C227" s="325"/>
      <c r="E227" s="193">
        <v>5</v>
      </c>
      <c r="F227" s="298"/>
      <c r="G227" s="299"/>
    </row>
    <row r="228" spans="1:7" ht="14.65" thickBot="1" x14ac:dyDescent="0.5"/>
    <row r="229" spans="1:7" ht="15" customHeight="1" x14ac:dyDescent="0.45">
      <c r="A229" s="315" t="s">
        <v>173</v>
      </c>
      <c r="B229" s="316"/>
      <c r="C229" s="316"/>
      <c r="D229" s="316"/>
      <c r="E229" s="316"/>
      <c r="F229" s="316"/>
      <c r="G229" s="317"/>
    </row>
    <row r="230" spans="1:7" ht="14.45" customHeight="1" x14ac:dyDescent="0.45">
      <c r="A230" s="310" t="s">
        <v>174</v>
      </c>
      <c r="B230" s="311"/>
      <c r="C230" s="311"/>
      <c r="D230" s="311"/>
      <c r="E230" s="311"/>
      <c r="F230" s="311"/>
      <c r="G230" s="312"/>
    </row>
    <row r="231" spans="1:7" ht="14.45" customHeight="1" x14ac:dyDescent="0.45">
      <c r="A231" s="310" t="s">
        <v>207</v>
      </c>
      <c r="B231" s="311"/>
      <c r="C231" s="311"/>
      <c r="D231" s="311"/>
      <c r="E231" s="311"/>
      <c r="F231" s="311"/>
      <c r="G231" s="312"/>
    </row>
    <row r="232" spans="1:7" s="150" customFormat="1" ht="14.45" customHeight="1" x14ac:dyDescent="0.45">
      <c r="A232" s="339" t="s">
        <v>173</v>
      </c>
      <c r="B232" s="340"/>
      <c r="C232" s="340"/>
      <c r="D232" s="340"/>
      <c r="E232" s="340" t="s">
        <v>209</v>
      </c>
      <c r="F232" s="340"/>
      <c r="G232" s="341"/>
    </row>
    <row r="233" spans="1:7" ht="46.25" customHeight="1" x14ac:dyDescent="0.45">
      <c r="A233" s="350" t="s">
        <v>203</v>
      </c>
      <c r="B233" s="351"/>
      <c r="C233" s="351"/>
      <c r="D233" s="351"/>
      <c r="E233" s="342" t="s">
        <v>206</v>
      </c>
      <c r="F233" s="342"/>
      <c r="G233" s="343"/>
    </row>
    <row r="234" spans="1:7" ht="46.25" customHeight="1" x14ac:dyDescent="0.45">
      <c r="A234" s="350"/>
      <c r="B234" s="351"/>
      <c r="C234" s="351"/>
      <c r="D234" s="351"/>
      <c r="E234" s="342"/>
      <c r="F234" s="342"/>
      <c r="G234" s="343"/>
    </row>
    <row r="235" spans="1:7" ht="46.25" customHeight="1" x14ac:dyDescent="0.45">
      <c r="A235" s="350"/>
      <c r="B235" s="351"/>
      <c r="C235" s="351"/>
      <c r="D235" s="351"/>
      <c r="E235" s="342"/>
      <c r="F235" s="342"/>
      <c r="G235" s="343"/>
    </row>
    <row r="236" spans="1:7" ht="12.6" customHeight="1" x14ac:dyDescent="0.45">
      <c r="A236" s="352"/>
      <c r="B236" s="344"/>
      <c r="C236" s="344"/>
      <c r="D236" s="344"/>
      <c r="E236" s="344"/>
      <c r="F236" s="344"/>
      <c r="G236" s="345"/>
    </row>
    <row r="237" spans="1:7" x14ac:dyDescent="0.45">
      <c r="A237" s="352"/>
      <c r="B237" s="344"/>
      <c r="C237" s="344"/>
      <c r="D237" s="344"/>
      <c r="E237" s="344"/>
      <c r="F237" s="344"/>
      <c r="G237" s="345"/>
    </row>
    <row r="238" spans="1:7" x14ac:dyDescent="0.45">
      <c r="A238" s="352"/>
      <c r="B238" s="344"/>
      <c r="C238" s="344"/>
      <c r="D238" s="344"/>
      <c r="E238" s="344"/>
      <c r="F238" s="344"/>
      <c r="G238" s="345"/>
    </row>
    <row r="239" spans="1:7" x14ac:dyDescent="0.45">
      <c r="A239" s="352"/>
      <c r="B239" s="344"/>
      <c r="C239" s="344"/>
      <c r="D239" s="344"/>
      <c r="E239" s="344"/>
      <c r="F239" s="344"/>
      <c r="G239" s="345"/>
    </row>
    <row r="240" spans="1:7" x14ac:dyDescent="0.45">
      <c r="A240" s="352"/>
      <c r="B240" s="344"/>
      <c r="C240" s="344"/>
      <c r="D240" s="344"/>
      <c r="E240" s="344"/>
      <c r="F240" s="344"/>
      <c r="G240" s="345"/>
    </row>
    <row r="241" spans="1:7" x14ac:dyDescent="0.45">
      <c r="A241" s="352"/>
      <c r="B241" s="344"/>
      <c r="C241" s="344"/>
      <c r="D241" s="344"/>
      <c r="E241" s="344"/>
      <c r="F241" s="344"/>
      <c r="G241" s="345"/>
    </row>
    <row r="242" spans="1:7" x14ac:dyDescent="0.45">
      <c r="A242" s="355"/>
      <c r="B242" s="346"/>
      <c r="C242" s="346"/>
      <c r="D242" s="346"/>
      <c r="E242" s="346"/>
      <c r="F242" s="346"/>
      <c r="G242" s="347"/>
    </row>
    <row r="243" spans="1:7" x14ac:dyDescent="0.45">
      <c r="A243" s="355"/>
      <c r="B243" s="346"/>
      <c r="C243" s="346"/>
      <c r="D243" s="346"/>
      <c r="E243" s="346"/>
      <c r="F243" s="346"/>
      <c r="G243" s="347"/>
    </row>
    <row r="244" spans="1:7" ht="14.65" thickBot="1" x14ac:dyDescent="0.5">
      <c r="A244" s="356"/>
      <c r="B244" s="348"/>
      <c r="C244" s="348"/>
      <c r="D244" s="348"/>
      <c r="E244" s="348"/>
      <c r="F244" s="348"/>
      <c r="G244" s="349"/>
    </row>
    <row r="246" spans="1:7" s="151" customFormat="1" x14ac:dyDescent="0.45"/>
    <row r="247" spans="1:7" ht="14.65" thickBot="1" x14ac:dyDescent="0.5"/>
    <row r="248" spans="1:7" ht="14.65" thickBot="1" x14ac:dyDescent="0.5">
      <c r="A248" s="143" t="s">
        <v>91</v>
      </c>
      <c r="B248" s="144">
        <v>6</v>
      </c>
      <c r="C248" s="181"/>
      <c r="D248" s="182"/>
      <c r="E248" s="182"/>
      <c r="F248" s="182"/>
      <c r="G248" s="182"/>
    </row>
    <row r="249" spans="1:7" ht="12.6" customHeight="1" x14ac:dyDescent="0.45">
      <c r="A249" s="353" t="s">
        <v>108</v>
      </c>
      <c r="B249" s="361"/>
      <c r="C249" s="362"/>
      <c r="D249" s="362"/>
      <c r="E249" s="362"/>
      <c r="F249" s="362"/>
      <c r="G249" s="363"/>
    </row>
    <row r="250" spans="1:7" ht="12.6" customHeight="1" x14ac:dyDescent="0.45">
      <c r="A250" s="353"/>
      <c r="B250" s="361"/>
      <c r="C250" s="362"/>
      <c r="D250" s="362"/>
      <c r="E250" s="362"/>
      <c r="F250" s="362"/>
      <c r="G250" s="363"/>
    </row>
    <row r="251" spans="1:7" ht="12.6" customHeight="1" x14ac:dyDescent="0.45">
      <c r="A251" s="354"/>
      <c r="B251" s="361"/>
      <c r="C251" s="362"/>
      <c r="D251" s="362"/>
      <c r="E251" s="362"/>
      <c r="F251" s="362"/>
      <c r="G251" s="363"/>
    </row>
    <row r="252" spans="1:7" ht="31.8" customHeight="1" x14ac:dyDescent="0.45">
      <c r="A252" s="357" t="s">
        <v>198</v>
      </c>
      <c r="B252" s="373"/>
      <c r="C252" s="370"/>
      <c r="D252" s="370"/>
      <c r="E252" s="370"/>
      <c r="F252" s="370"/>
      <c r="G252" s="371"/>
    </row>
    <row r="253" spans="1:7" ht="31.8" customHeight="1" x14ac:dyDescent="0.45">
      <c r="A253" s="353"/>
      <c r="B253" s="361"/>
      <c r="C253" s="362"/>
      <c r="D253" s="362"/>
      <c r="E253" s="362"/>
      <c r="F253" s="362"/>
      <c r="G253" s="363"/>
    </row>
    <row r="254" spans="1:7" ht="31.8" customHeight="1" x14ac:dyDescent="0.45">
      <c r="A254" s="354"/>
      <c r="B254" s="361"/>
      <c r="C254" s="362"/>
      <c r="D254" s="362"/>
      <c r="E254" s="362"/>
      <c r="F254" s="362"/>
      <c r="G254" s="363"/>
    </row>
    <row r="255" spans="1:7" x14ac:dyDescent="0.45">
      <c r="A255" s="357" t="s">
        <v>195</v>
      </c>
      <c r="B255" s="365"/>
      <c r="C255" s="366"/>
      <c r="D255" s="366"/>
      <c r="E255" s="366"/>
      <c r="F255" s="304" t="s">
        <v>211</v>
      </c>
      <c r="G255" s="374"/>
    </row>
    <row r="256" spans="1:7" x14ac:dyDescent="0.45">
      <c r="A256" s="353"/>
      <c r="B256" s="361"/>
      <c r="C256" s="362"/>
      <c r="D256" s="362"/>
      <c r="E256" s="362"/>
      <c r="F256" s="305"/>
      <c r="G256" s="375"/>
    </row>
    <row r="257" spans="1:7" x14ac:dyDescent="0.45">
      <c r="A257" s="353"/>
      <c r="B257" s="367"/>
      <c r="C257" s="368"/>
      <c r="D257" s="368"/>
      <c r="E257" s="368"/>
      <c r="F257" s="305"/>
      <c r="G257" s="376"/>
    </row>
    <row r="258" spans="1:7" x14ac:dyDescent="0.45">
      <c r="A258" s="357" t="s">
        <v>39</v>
      </c>
      <c r="B258" s="361"/>
      <c r="C258" s="362"/>
      <c r="D258" s="362"/>
      <c r="E258" s="362"/>
      <c r="F258" s="362"/>
      <c r="G258" s="363"/>
    </row>
    <row r="259" spans="1:7" x14ac:dyDescent="0.45">
      <c r="A259" s="353"/>
      <c r="B259" s="361"/>
      <c r="C259" s="362"/>
      <c r="D259" s="362"/>
      <c r="E259" s="362"/>
      <c r="F259" s="362"/>
      <c r="G259" s="363"/>
    </row>
    <row r="260" spans="1:7" x14ac:dyDescent="0.45">
      <c r="A260" s="354"/>
      <c r="B260" s="367"/>
      <c r="C260" s="368"/>
      <c r="D260" s="368"/>
      <c r="E260" s="368"/>
      <c r="F260" s="368"/>
      <c r="G260" s="369"/>
    </row>
    <row r="261" spans="1:7" x14ac:dyDescent="0.45">
      <c r="A261" s="358" t="s">
        <v>201</v>
      </c>
      <c r="B261" s="370"/>
      <c r="C261" s="370"/>
      <c r="D261" s="370"/>
      <c r="E261" s="370"/>
      <c r="F261" s="370"/>
      <c r="G261" s="371"/>
    </row>
    <row r="262" spans="1:7" x14ac:dyDescent="0.45">
      <c r="A262" s="359"/>
      <c r="B262" s="362"/>
      <c r="C262" s="362"/>
      <c r="D262" s="362"/>
      <c r="E262" s="362"/>
      <c r="F262" s="362"/>
      <c r="G262" s="363"/>
    </row>
    <row r="263" spans="1:7" x14ac:dyDescent="0.45">
      <c r="A263" s="360"/>
      <c r="B263" s="368"/>
      <c r="C263" s="368"/>
      <c r="D263" s="368"/>
      <c r="E263" s="368"/>
      <c r="F263" s="368"/>
      <c r="G263" s="369"/>
    </row>
    <row r="264" spans="1:7" ht="14.65" thickBot="1" x14ac:dyDescent="0.5">
      <c r="A264" s="145" t="s">
        <v>210</v>
      </c>
      <c r="B264" s="364"/>
      <c r="C264" s="364"/>
      <c r="D264" s="364"/>
      <c r="E264" s="364"/>
      <c r="F264" s="364"/>
      <c r="G264" s="372"/>
    </row>
    <row r="265" spans="1:7" ht="14.65" thickBot="1" x14ac:dyDescent="0.5"/>
    <row r="266" spans="1:7" ht="15" customHeight="1" thickBot="1" x14ac:dyDescent="0.5">
      <c r="A266" s="302" t="s">
        <v>92</v>
      </c>
      <c r="B266" s="303"/>
      <c r="C266" s="114"/>
      <c r="E266" s="146" t="s">
        <v>31</v>
      </c>
      <c r="F266" s="107"/>
      <c r="G266" s="107"/>
    </row>
    <row r="267" spans="1:7" ht="15" customHeight="1" thickBot="1" x14ac:dyDescent="0.5">
      <c r="A267" s="178"/>
      <c r="B267" s="178"/>
      <c r="E267" s="148" t="s">
        <v>42</v>
      </c>
      <c r="F267" s="300"/>
      <c r="G267" s="301"/>
    </row>
    <row r="268" spans="1:7" ht="15" customHeight="1" thickBot="1" x14ac:dyDescent="0.5">
      <c r="A268" s="179" t="s">
        <v>137</v>
      </c>
      <c r="B268" s="178"/>
      <c r="E268" s="148" t="s">
        <v>44</v>
      </c>
      <c r="F268" s="313"/>
      <c r="G268" s="314"/>
    </row>
    <row r="269" spans="1:7" ht="15" customHeight="1" thickBot="1" x14ac:dyDescent="0.5">
      <c r="A269" s="148" t="s">
        <v>42</v>
      </c>
      <c r="B269" s="300"/>
      <c r="C269" s="301"/>
      <c r="E269" s="149" t="s">
        <v>45</v>
      </c>
      <c r="F269" s="298"/>
      <c r="G269" s="299"/>
    </row>
    <row r="270" spans="1:7" ht="14.65" thickBot="1" x14ac:dyDescent="0.5">
      <c r="A270" s="148" t="s">
        <v>44</v>
      </c>
      <c r="B270" s="313"/>
      <c r="C270" s="314"/>
      <c r="F270" s="107"/>
    </row>
    <row r="271" spans="1:7" ht="15" customHeight="1" thickBot="1" x14ac:dyDescent="0.5">
      <c r="A271" s="149" t="s">
        <v>45</v>
      </c>
      <c r="B271" s="298"/>
      <c r="C271" s="299"/>
      <c r="E271" s="146" t="s">
        <v>41</v>
      </c>
      <c r="F271" s="107"/>
    </row>
    <row r="272" spans="1:7" ht="14.65" thickBot="1" x14ac:dyDescent="0.5">
      <c r="A272" s="147"/>
      <c r="B272" s="107"/>
      <c r="C272" s="107"/>
      <c r="E272" s="191">
        <v>1</v>
      </c>
      <c r="F272" s="300"/>
      <c r="G272" s="301"/>
    </row>
    <row r="273" spans="1:7" ht="15" customHeight="1" thickBot="1" x14ac:dyDescent="0.5">
      <c r="A273" s="318" t="s">
        <v>93</v>
      </c>
      <c r="B273" s="319"/>
      <c r="E273" s="191">
        <v>2</v>
      </c>
      <c r="F273" s="313"/>
      <c r="G273" s="314"/>
    </row>
    <row r="274" spans="1:7" x14ac:dyDescent="0.45">
      <c r="A274" s="148" t="s">
        <v>94</v>
      </c>
      <c r="B274" s="320"/>
      <c r="C274" s="321"/>
      <c r="E274" s="192">
        <v>3</v>
      </c>
      <c r="F274" s="313"/>
      <c r="G274" s="314"/>
    </row>
    <row r="275" spans="1:7" x14ac:dyDescent="0.45">
      <c r="A275" s="148" t="s">
        <v>95</v>
      </c>
      <c r="B275" s="322"/>
      <c r="C275" s="323"/>
      <c r="E275" s="191">
        <v>4</v>
      </c>
      <c r="F275" s="326"/>
      <c r="G275" s="327"/>
    </row>
    <row r="276" spans="1:7" ht="14.65" thickBot="1" x14ac:dyDescent="0.5">
      <c r="A276" s="149" t="s">
        <v>96</v>
      </c>
      <c r="B276" s="324"/>
      <c r="C276" s="325"/>
      <c r="E276" s="193">
        <v>5</v>
      </c>
      <c r="F276" s="298"/>
      <c r="G276" s="299"/>
    </row>
    <row r="277" spans="1:7" ht="14.65" thickBot="1" x14ac:dyDescent="0.5"/>
    <row r="278" spans="1:7" x14ac:dyDescent="0.45">
      <c r="A278" s="315" t="s">
        <v>173</v>
      </c>
      <c r="B278" s="316"/>
      <c r="C278" s="316"/>
      <c r="D278" s="316"/>
      <c r="E278" s="316"/>
      <c r="F278" s="316"/>
      <c r="G278" s="317"/>
    </row>
    <row r="279" spans="1:7" ht="14.25" customHeight="1" x14ac:dyDescent="0.45">
      <c r="A279" s="310" t="s">
        <v>174</v>
      </c>
      <c r="B279" s="311"/>
      <c r="C279" s="311"/>
      <c r="D279" s="311"/>
      <c r="E279" s="311"/>
      <c r="F279" s="311"/>
      <c r="G279" s="312"/>
    </row>
    <row r="280" spans="1:7" ht="14.25" customHeight="1" x14ac:dyDescent="0.45">
      <c r="A280" s="310" t="s">
        <v>207</v>
      </c>
      <c r="B280" s="311"/>
      <c r="C280" s="311"/>
      <c r="D280" s="311"/>
      <c r="E280" s="311"/>
      <c r="F280" s="311"/>
      <c r="G280" s="312"/>
    </row>
    <row r="281" spans="1:7" ht="14.45" customHeight="1" x14ac:dyDescent="0.45">
      <c r="A281" s="339" t="s">
        <v>173</v>
      </c>
      <c r="B281" s="340"/>
      <c r="C281" s="340"/>
      <c r="D281" s="340"/>
      <c r="E281" s="340" t="s">
        <v>209</v>
      </c>
      <c r="F281" s="340"/>
      <c r="G281" s="341"/>
    </row>
    <row r="282" spans="1:7" ht="42.6" customHeight="1" x14ac:dyDescent="0.45">
      <c r="A282" s="350" t="s">
        <v>203</v>
      </c>
      <c r="B282" s="351"/>
      <c r="C282" s="351"/>
      <c r="D282" s="351"/>
      <c r="E282" s="342" t="s">
        <v>206</v>
      </c>
      <c r="F282" s="342"/>
      <c r="G282" s="343"/>
    </row>
    <row r="283" spans="1:7" ht="42.6" customHeight="1" x14ac:dyDescent="0.45">
      <c r="A283" s="350"/>
      <c r="B283" s="351"/>
      <c r="C283" s="351"/>
      <c r="D283" s="351"/>
      <c r="E283" s="342"/>
      <c r="F283" s="342"/>
      <c r="G283" s="343"/>
    </row>
    <row r="284" spans="1:7" ht="42.6" customHeight="1" x14ac:dyDescent="0.45">
      <c r="A284" s="350"/>
      <c r="B284" s="351"/>
      <c r="C284" s="351"/>
      <c r="D284" s="351"/>
      <c r="E284" s="342"/>
      <c r="F284" s="342"/>
      <c r="G284" s="343"/>
    </row>
    <row r="285" spans="1:7" s="142" customFormat="1" x14ac:dyDescent="0.45">
      <c r="A285" s="352"/>
      <c r="B285" s="344"/>
      <c r="C285" s="344"/>
      <c r="D285" s="344"/>
      <c r="E285" s="344"/>
      <c r="F285" s="344"/>
      <c r="G285" s="345"/>
    </row>
    <row r="286" spans="1:7" x14ac:dyDescent="0.45">
      <c r="A286" s="352"/>
      <c r="B286" s="344"/>
      <c r="C286" s="344"/>
      <c r="D286" s="344"/>
      <c r="E286" s="344"/>
      <c r="F286" s="344"/>
      <c r="G286" s="345"/>
    </row>
    <row r="287" spans="1:7" x14ac:dyDescent="0.45">
      <c r="A287" s="352"/>
      <c r="B287" s="344"/>
      <c r="C287" s="344"/>
      <c r="D287" s="344"/>
      <c r="E287" s="344"/>
      <c r="F287" s="344"/>
      <c r="G287" s="345"/>
    </row>
    <row r="288" spans="1:7" x14ac:dyDescent="0.45">
      <c r="A288" s="352"/>
      <c r="B288" s="344"/>
      <c r="C288" s="344"/>
      <c r="D288" s="344"/>
      <c r="E288" s="344"/>
      <c r="F288" s="344"/>
      <c r="G288" s="345"/>
    </row>
    <row r="289" spans="1:7" x14ac:dyDescent="0.45">
      <c r="A289" s="352"/>
      <c r="B289" s="344"/>
      <c r="C289" s="344"/>
      <c r="D289" s="344"/>
      <c r="E289" s="344"/>
      <c r="F289" s="344"/>
      <c r="G289" s="345"/>
    </row>
    <row r="290" spans="1:7" x14ac:dyDescent="0.45">
      <c r="A290" s="352"/>
      <c r="B290" s="344"/>
      <c r="C290" s="344"/>
      <c r="D290" s="344"/>
      <c r="E290" s="344"/>
      <c r="F290" s="344"/>
      <c r="G290" s="345"/>
    </row>
    <row r="291" spans="1:7" x14ac:dyDescent="0.45">
      <c r="A291" s="355"/>
      <c r="B291" s="346"/>
      <c r="C291" s="346"/>
      <c r="D291" s="346"/>
      <c r="E291" s="346"/>
      <c r="F291" s="346"/>
      <c r="G291" s="347"/>
    </row>
    <row r="292" spans="1:7" x14ac:dyDescent="0.45">
      <c r="A292" s="355"/>
      <c r="B292" s="346"/>
      <c r="C292" s="346"/>
      <c r="D292" s="346"/>
      <c r="E292" s="346"/>
      <c r="F292" s="346"/>
      <c r="G292" s="347"/>
    </row>
    <row r="293" spans="1:7" ht="14.65" thickBot="1" x14ac:dyDescent="0.5">
      <c r="A293" s="356"/>
      <c r="B293" s="348"/>
      <c r="C293" s="348"/>
      <c r="D293" s="348"/>
      <c r="E293" s="348"/>
      <c r="F293" s="348"/>
      <c r="G293" s="349"/>
    </row>
    <row r="295" spans="1:7" s="151" customFormat="1" x14ac:dyDescent="0.45"/>
    <row r="296" spans="1:7" ht="14.65" thickBot="1" x14ac:dyDescent="0.5"/>
    <row r="297" spans="1:7" ht="14.65" thickBot="1" x14ac:dyDescent="0.5">
      <c r="A297" s="143" t="s">
        <v>91</v>
      </c>
      <c r="B297" s="144">
        <v>7</v>
      </c>
      <c r="C297" s="181"/>
      <c r="D297" s="182"/>
      <c r="E297" s="182"/>
      <c r="F297" s="182"/>
      <c r="G297" s="182"/>
    </row>
    <row r="298" spans="1:7" ht="12.6" customHeight="1" x14ac:dyDescent="0.45">
      <c r="A298" s="353" t="s">
        <v>108</v>
      </c>
      <c r="B298" s="361"/>
      <c r="C298" s="362"/>
      <c r="D298" s="362"/>
      <c r="E298" s="362"/>
      <c r="F298" s="362"/>
      <c r="G298" s="363"/>
    </row>
    <row r="299" spans="1:7" ht="12.6" customHeight="1" x14ac:dyDescent="0.45">
      <c r="A299" s="353"/>
      <c r="B299" s="361"/>
      <c r="C299" s="362"/>
      <c r="D299" s="362"/>
      <c r="E299" s="362"/>
      <c r="F299" s="362"/>
      <c r="G299" s="363"/>
    </row>
    <row r="300" spans="1:7" ht="12.6" customHeight="1" x14ac:dyDescent="0.45">
      <c r="A300" s="354"/>
      <c r="B300" s="361"/>
      <c r="C300" s="362"/>
      <c r="D300" s="362"/>
      <c r="E300" s="362"/>
      <c r="F300" s="362"/>
      <c r="G300" s="363"/>
    </row>
    <row r="301" spans="1:7" ht="31.8" customHeight="1" x14ac:dyDescent="0.45">
      <c r="A301" s="357" t="s">
        <v>200</v>
      </c>
      <c r="B301" s="373"/>
      <c r="C301" s="370"/>
      <c r="D301" s="370"/>
      <c r="E301" s="370"/>
      <c r="F301" s="370"/>
      <c r="G301" s="371"/>
    </row>
    <row r="302" spans="1:7" ht="31.8" customHeight="1" x14ac:dyDescent="0.45">
      <c r="A302" s="353"/>
      <c r="B302" s="361"/>
      <c r="C302" s="362"/>
      <c r="D302" s="362"/>
      <c r="E302" s="362"/>
      <c r="F302" s="362"/>
      <c r="G302" s="363"/>
    </row>
    <row r="303" spans="1:7" ht="31.8" customHeight="1" x14ac:dyDescent="0.45">
      <c r="A303" s="354"/>
      <c r="B303" s="361"/>
      <c r="C303" s="362"/>
      <c r="D303" s="362"/>
      <c r="E303" s="362"/>
      <c r="F303" s="362"/>
      <c r="G303" s="363"/>
    </row>
    <row r="304" spans="1:7" x14ac:dyDescent="0.45">
      <c r="A304" s="357" t="s">
        <v>195</v>
      </c>
      <c r="B304" s="365"/>
      <c r="C304" s="366"/>
      <c r="D304" s="366"/>
      <c r="E304" s="366"/>
      <c r="F304" s="304" t="s">
        <v>211</v>
      </c>
      <c r="G304" s="374"/>
    </row>
    <row r="305" spans="1:7" x14ac:dyDescent="0.45">
      <c r="A305" s="353"/>
      <c r="B305" s="361"/>
      <c r="C305" s="362"/>
      <c r="D305" s="362"/>
      <c r="E305" s="362"/>
      <c r="F305" s="305"/>
      <c r="G305" s="375"/>
    </row>
    <row r="306" spans="1:7" ht="15" customHeight="1" x14ac:dyDescent="0.45">
      <c r="A306" s="353"/>
      <c r="B306" s="367"/>
      <c r="C306" s="368"/>
      <c r="D306" s="368"/>
      <c r="E306" s="368"/>
      <c r="F306" s="305"/>
      <c r="G306" s="376"/>
    </row>
    <row r="307" spans="1:7" x14ac:dyDescent="0.45">
      <c r="A307" s="357" t="s">
        <v>199</v>
      </c>
      <c r="B307" s="361"/>
      <c r="C307" s="362"/>
      <c r="D307" s="362"/>
      <c r="E307" s="362"/>
      <c r="F307" s="362"/>
      <c r="G307" s="363"/>
    </row>
    <row r="308" spans="1:7" x14ac:dyDescent="0.45">
      <c r="A308" s="353"/>
      <c r="B308" s="361"/>
      <c r="C308" s="362"/>
      <c r="D308" s="362"/>
      <c r="E308" s="362"/>
      <c r="F308" s="362"/>
      <c r="G308" s="363"/>
    </row>
    <row r="309" spans="1:7" x14ac:dyDescent="0.45">
      <c r="A309" s="354"/>
      <c r="B309" s="367"/>
      <c r="C309" s="368"/>
      <c r="D309" s="368"/>
      <c r="E309" s="368"/>
      <c r="F309" s="368"/>
      <c r="G309" s="369"/>
    </row>
    <row r="310" spans="1:7" ht="15" customHeight="1" x14ac:dyDescent="0.45">
      <c r="A310" s="358" t="s">
        <v>201</v>
      </c>
      <c r="B310" s="370"/>
      <c r="C310" s="370"/>
      <c r="D310" s="370"/>
      <c r="E310" s="370"/>
      <c r="F310" s="370"/>
      <c r="G310" s="371"/>
    </row>
    <row r="311" spans="1:7" x14ac:dyDescent="0.45">
      <c r="A311" s="359"/>
      <c r="B311" s="362"/>
      <c r="C311" s="362"/>
      <c r="D311" s="362"/>
      <c r="E311" s="362"/>
      <c r="F311" s="362"/>
      <c r="G311" s="363"/>
    </row>
    <row r="312" spans="1:7" x14ac:dyDescent="0.45">
      <c r="A312" s="360"/>
      <c r="B312" s="368"/>
      <c r="C312" s="368"/>
      <c r="D312" s="368"/>
      <c r="E312" s="368"/>
      <c r="F312" s="368"/>
      <c r="G312" s="369"/>
    </row>
    <row r="313" spans="1:7" ht="14.65" thickBot="1" x14ac:dyDescent="0.5">
      <c r="A313" s="145" t="s">
        <v>210</v>
      </c>
      <c r="B313" s="364"/>
      <c r="C313" s="364"/>
      <c r="D313" s="364"/>
      <c r="E313" s="364"/>
      <c r="F313" s="364"/>
      <c r="G313" s="372"/>
    </row>
    <row r="314" spans="1:7" s="150" customFormat="1" ht="14.65" thickBot="1" x14ac:dyDescent="0.5">
      <c r="A314" s="106"/>
      <c r="B314" s="106"/>
      <c r="C314" s="106"/>
      <c r="D314" s="106"/>
      <c r="E314" s="106"/>
      <c r="F314" s="106"/>
    </row>
    <row r="315" spans="1:7" ht="15" customHeight="1" thickBot="1" x14ac:dyDescent="0.5">
      <c r="A315" s="302" t="s">
        <v>92</v>
      </c>
      <c r="B315" s="303"/>
      <c r="C315" s="114"/>
      <c r="E315" s="146" t="s">
        <v>31</v>
      </c>
      <c r="F315" s="107"/>
      <c r="G315" s="107"/>
    </row>
    <row r="316" spans="1:7" ht="14.65" thickBot="1" x14ac:dyDescent="0.5">
      <c r="A316" s="178"/>
      <c r="B316" s="178"/>
      <c r="E316" s="148" t="s">
        <v>42</v>
      </c>
      <c r="F316" s="300"/>
      <c r="G316" s="301"/>
    </row>
    <row r="317" spans="1:7" ht="14.65" thickBot="1" x14ac:dyDescent="0.5">
      <c r="A317" s="179" t="s">
        <v>137</v>
      </c>
      <c r="B317" s="178"/>
      <c r="E317" s="148" t="s">
        <v>44</v>
      </c>
      <c r="F317" s="313"/>
      <c r="G317" s="314"/>
    </row>
    <row r="318" spans="1:7" ht="14.65" thickBot="1" x14ac:dyDescent="0.5">
      <c r="A318" s="148" t="s">
        <v>42</v>
      </c>
      <c r="B318" s="300"/>
      <c r="C318" s="301"/>
      <c r="E318" s="149" t="s">
        <v>45</v>
      </c>
      <c r="F318" s="298"/>
      <c r="G318" s="299"/>
    </row>
    <row r="319" spans="1:7" ht="14.65" thickBot="1" x14ac:dyDescent="0.5">
      <c r="A319" s="148" t="s">
        <v>44</v>
      </c>
      <c r="B319" s="313"/>
      <c r="C319" s="314"/>
      <c r="F319" s="107"/>
    </row>
    <row r="320" spans="1:7" ht="15" customHeight="1" thickBot="1" x14ac:dyDescent="0.5">
      <c r="A320" s="149" t="s">
        <v>45</v>
      </c>
      <c r="B320" s="298"/>
      <c r="C320" s="299"/>
      <c r="E320" s="146" t="s">
        <v>41</v>
      </c>
      <c r="F320" s="107"/>
    </row>
    <row r="321" spans="1:7" ht="14.65" thickBot="1" x14ac:dyDescent="0.5">
      <c r="A321" s="147"/>
      <c r="B321" s="107"/>
      <c r="C321" s="107"/>
      <c r="E321" s="191">
        <v>1</v>
      </c>
      <c r="F321" s="300"/>
      <c r="G321" s="301"/>
    </row>
    <row r="322" spans="1:7" ht="15" customHeight="1" thickBot="1" x14ac:dyDescent="0.5">
      <c r="A322" s="318" t="s">
        <v>93</v>
      </c>
      <c r="B322" s="319"/>
      <c r="E322" s="191">
        <v>2</v>
      </c>
      <c r="F322" s="313"/>
      <c r="G322" s="314"/>
    </row>
    <row r="323" spans="1:7" x14ac:dyDescent="0.45">
      <c r="A323" s="148" t="s">
        <v>94</v>
      </c>
      <c r="B323" s="320"/>
      <c r="C323" s="321"/>
      <c r="E323" s="192">
        <v>3</v>
      </c>
      <c r="F323" s="313"/>
      <c r="G323" s="314"/>
    </row>
    <row r="324" spans="1:7" x14ac:dyDescent="0.45">
      <c r="A324" s="148" t="s">
        <v>95</v>
      </c>
      <c r="B324" s="322"/>
      <c r="C324" s="323"/>
      <c r="E324" s="191">
        <v>4</v>
      </c>
      <c r="F324" s="326"/>
      <c r="G324" s="327"/>
    </row>
    <row r="325" spans="1:7" s="142" customFormat="1" ht="14.65" thickBot="1" x14ac:dyDescent="0.5">
      <c r="A325" s="149" t="s">
        <v>96</v>
      </c>
      <c r="B325" s="324"/>
      <c r="C325" s="325"/>
      <c r="D325" s="106"/>
      <c r="E325" s="193">
        <v>5</v>
      </c>
      <c r="F325" s="298"/>
      <c r="G325" s="299"/>
    </row>
    <row r="326" spans="1:7" ht="12.6" customHeight="1" thickBot="1" x14ac:dyDescent="0.5"/>
    <row r="327" spans="1:7" ht="12.6" customHeight="1" x14ac:dyDescent="0.45">
      <c r="A327" s="315" t="s">
        <v>173</v>
      </c>
      <c r="B327" s="316"/>
      <c r="C327" s="316"/>
      <c r="D327" s="316"/>
      <c r="E327" s="316"/>
      <c r="F327" s="316"/>
      <c r="G327" s="317"/>
    </row>
    <row r="328" spans="1:7" ht="12.6" customHeight="1" x14ac:dyDescent="0.45">
      <c r="A328" s="310" t="s">
        <v>174</v>
      </c>
      <c r="B328" s="311"/>
      <c r="C328" s="311"/>
      <c r="D328" s="311"/>
      <c r="E328" s="311"/>
      <c r="F328" s="311"/>
      <c r="G328" s="312"/>
    </row>
    <row r="329" spans="1:7" ht="14.45" customHeight="1" x14ac:dyDescent="0.45">
      <c r="A329" s="310" t="s">
        <v>207</v>
      </c>
      <c r="B329" s="311"/>
      <c r="C329" s="311"/>
      <c r="D329" s="311"/>
      <c r="E329" s="311"/>
      <c r="F329" s="311"/>
      <c r="G329" s="312"/>
    </row>
    <row r="330" spans="1:7" ht="14.45" customHeight="1" x14ac:dyDescent="0.45">
      <c r="A330" s="339" t="s">
        <v>173</v>
      </c>
      <c r="B330" s="340"/>
      <c r="C330" s="340"/>
      <c r="D330" s="340"/>
      <c r="E330" s="340" t="s">
        <v>209</v>
      </c>
      <c r="F330" s="340"/>
      <c r="G330" s="341"/>
    </row>
    <row r="331" spans="1:7" ht="46.25" customHeight="1" x14ac:dyDescent="0.45">
      <c r="A331" s="350" t="s">
        <v>203</v>
      </c>
      <c r="B331" s="351"/>
      <c r="C331" s="351"/>
      <c r="D331" s="351"/>
      <c r="E331" s="342" t="s">
        <v>206</v>
      </c>
      <c r="F331" s="342"/>
      <c r="G331" s="343"/>
    </row>
    <row r="332" spans="1:7" ht="46.25" customHeight="1" x14ac:dyDescent="0.45">
      <c r="A332" s="350"/>
      <c r="B332" s="351"/>
      <c r="C332" s="351"/>
      <c r="D332" s="351"/>
      <c r="E332" s="342"/>
      <c r="F332" s="342"/>
      <c r="G332" s="343"/>
    </row>
    <row r="333" spans="1:7" ht="46.25" customHeight="1" x14ac:dyDescent="0.45">
      <c r="A333" s="350"/>
      <c r="B333" s="351"/>
      <c r="C333" s="351"/>
      <c r="D333" s="351"/>
      <c r="E333" s="342"/>
      <c r="F333" s="342"/>
      <c r="G333" s="343"/>
    </row>
    <row r="334" spans="1:7" x14ac:dyDescent="0.45">
      <c r="A334" s="352"/>
      <c r="B334" s="344"/>
      <c r="C334" s="344"/>
      <c r="D334" s="344"/>
      <c r="E334" s="344"/>
      <c r="F334" s="344"/>
      <c r="G334" s="345"/>
    </row>
    <row r="335" spans="1:7" x14ac:dyDescent="0.45">
      <c r="A335" s="352"/>
      <c r="B335" s="344"/>
      <c r="C335" s="344"/>
      <c r="D335" s="344"/>
      <c r="E335" s="344"/>
      <c r="F335" s="344"/>
      <c r="G335" s="345"/>
    </row>
    <row r="336" spans="1:7" x14ac:dyDescent="0.45">
      <c r="A336" s="352"/>
      <c r="B336" s="344"/>
      <c r="C336" s="344"/>
      <c r="D336" s="344"/>
      <c r="E336" s="344"/>
      <c r="F336" s="344"/>
      <c r="G336" s="345"/>
    </row>
    <row r="337" spans="1:7" x14ac:dyDescent="0.45">
      <c r="A337" s="352"/>
      <c r="B337" s="344"/>
      <c r="C337" s="344"/>
      <c r="D337" s="344"/>
      <c r="E337" s="344"/>
      <c r="F337" s="344"/>
      <c r="G337" s="345"/>
    </row>
    <row r="338" spans="1:7" x14ac:dyDescent="0.45">
      <c r="A338" s="352"/>
      <c r="B338" s="344"/>
      <c r="C338" s="344"/>
      <c r="D338" s="344"/>
      <c r="E338" s="344"/>
      <c r="F338" s="344"/>
      <c r="G338" s="345"/>
    </row>
    <row r="339" spans="1:7" x14ac:dyDescent="0.45">
      <c r="A339" s="352"/>
      <c r="B339" s="344"/>
      <c r="C339" s="344"/>
      <c r="D339" s="344"/>
      <c r="E339" s="344"/>
      <c r="F339" s="344"/>
      <c r="G339" s="345"/>
    </row>
    <row r="340" spans="1:7" x14ac:dyDescent="0.45">
      <c r="A340" s="355"/>
      <c r="B340" s="346"/>
      <c r="C340" s="346"/>
      <c r="D340" s="346"/>
      <c r="E340" s="346"/>
      <c r="F340" s="346"/>
      <c r="G340" s="347"/>
    </row>
    <row r="341" spans="1:7" x14ac:dyDescent="0.45">
      <c r="A341" s="355"/>
      <c r="B341" s="346"/>
      <c r="C341" s="346"/>
      <c r="D341" s="346"/>
      <c r="E341" s="346"/>
      <c r="F341" s="346"/>
      <c r="G341" s="347"/>
    </row>
    <row r="342" spans="1:7" ht="14.65" thickBot="1" x14ac:dyDescent="0.5">
      <c r="A342" s="356"/>
      <c r="B342" s="348"/>
      <c r="C342" s="348"/>
      <c r="D342" s="348"/>
      <c r="E342" s="348"/>
      <c r="F342" s="348"/>
      <c r="G342" s="349"/>
    </row>
    <row r="344" spans="1:7" s="151" customFormat="1" x14ac:dyDescent="0.45"/>
    <row r="345" spans="1:7" ht="14.65" thickBot="1" x14ac:dyDescent="0.5"/>
    <row r="346" spans="1:7" ht="15" customHeight="1" thickBot="1" x14ac:dyDescent="0.5">
      <c r="A346" s="143" t="s">
        <v>91</v>
      </c>
      <c r="B346" s="144">
        <v>8</v>
      </c>
      <c r="C346" s="181"/>
      <c r="D346" s="182"/>
      <c r="E346" s="182"/>
      <c r="F346" s="182"/>
      <c r="G346" s="182"/>
    </row>
    <row r="347" spans="1:7" ht="12.6" customHeight="1" x14ac:dyDescent="0.45">
      <c r="A347" s="353" t="s">
        <v>108</v>
      </c>
      <c r="B347" s="361"/>
      <c r="C347" s="362"/>
      <c r="D347" s="362"/>
      <c r="E347" s="362"/>
      <c r="F347" s="362"/>
      <c r="G347" s="363"/>
    </row>
    <row r="348" spans="1:7" ht="12.6" customHeight="1" x14ac:dyDescent="0.45">
      <c r="A348" s="353"/>
      <c r="B348" s="361"/>
      <c r="C348" s="362"/>
      <c r="D348" s="362"/>
      <c r="E348" s="362"/>
      <c r="F348" s="362"/>
      <c r="G348" s="363"/>
    </row>
    <row r="349" spans="1:7" ht="12.6" customHeight="1" x14ac:dyDescent="0.45">
      <c r="A349" s="354"/>
      <c r="B349" s="361"/>
      <c r="C349" s="362"/>
      <c r="D349" s="362"/>
      <c r="E349" s="362"/>
      <c r="F349" s="362"/>
      <c r="G349" s="363"/>
    </row>
    <row r="350" spans="1:7" ht="31.8" customHeight="1" x14ac:dyDescent="0.45">
      <c r="A350" s="357" t="s">
        <v>200</v>
      </c>
      <c r="B350" s="373"/>
      <c r="C350" s="370"/>
      <c r="D350" s="370"/>
      <c r="E350" s="370"/>
      <c r="F350" s="370"/>
      <c r="G350" s="371"/>
    </row>
    <row r="351" spans="1:7" ht="31.8" customHeight="1" x14ac:dyDescent="0.45">
      <c r="A351" s="353"/>
      <c r="B351" s="361"/>
      <c r="C351" s="362"/>
      <c r="D351" s="362"/>
      <c r="E351" s="362"/>
      <c r="F351" s="362"/>
      <c r="G351" s="363"/>
    </row>
    <row r="352" spans="1:7" ht="31.8" customHeight="1" x14ac:dyDescent="0.45">
      <c r="A352" s="354"/>
      <c r="B352" s="361"/>
      <c r="C352" s="362"/>
      <c r="D352" s="362"/>
      <c r="E352" s="362"/>
      <c r="F352" s="362"/>
      <c r="G352" s="363"/>
    </row>
    <row r="353" spans="1:7" x14ac:dyDescent="0.45">
      <c r="A353" s="357" t="s">
        <v>195</v>
      </c>
      <c r="B353" s="365"/>
      <c r="C353" s="366"/>
      <c r="D353" s="366"/>
      <c r="E353" s="366"/>
      <c r="F353" s="304" t="s">
        <v>211</v>
      </c>
      <c r="G353" s="374"/>
    </row>
    <row r="354" spans="1:7" s="150" customFormat="1" x14ac:dyDescent="0.45">
      <c r="A354" s="353"/>
      <c r="B354" s="361"/>
      <c r="C354" s="362"/>
      <c r="D354" s="362"/>
      <c r="E354" s="362"/>
      <c r="F354" s="305"/>
      <c r="G354" s="375"/>
    </row>
    <row r="355" spans="1:7" x14ac:dyDescent="0.45">
      <c r="A355" s="353"/>
      <c r="B355" s="367"/>
      <c r="C355" s="368"/>
      <c r="D355" s="368"/>
      <c r="E355" s="368"/>
      <c r="F355" s="305"/>
      <c r="G355" s="376"/>
    </row>
    <row r="356" spans="1:7" x14ac:dyDescent="0.45">
      <c r="A356" s="357" t="s">
        <v>199</v>
      </c>
      <c r="B356" s="361"/>
      <c r="C356" s="362"/>
      <c r="D356" s="362"/>
      <c r="E356" s="362"/>
      <c r="F356" s="362"/>
      <c r="G356" s="363"/>
    </row>
    <row r="357" spans="1:7" x14ac:dyDescent="0.45">
      <c r="A357" s="353"/>
      <c r="B357" s="361"/>
      <c r="C357" s="362"/>
      <c r="D357" s="362"/>
      <c r="E357" s="362"/>
      <c r="F357" s="362"/>
      <c r="G357" s="363"/>
    </row>
    <row r="358" spans="1:7" x14ac:dyDescent="0.45">
      <c r="A358" s="354"/>
      <c r="B358" s="367"/>
      <c r="C358" s="368"/>
      <c r="D358" s="368"/>
      <c r="E358" s="368"/>
      <c r="F358" s="368"/>
      <c r="G358" s="369"/>
    </row>
    <row r="359" spans="1:7" x14ac:dyDescent="0.45">
      <c r="A359" s="358" t="s">
        <v>201</v>
      </c>
      <c r="B359" s="362"/>
      <c r="C359" s="362"/>
      <c r="D359" s="362"/>
      <c r="E359" s="362"/>
      <c r="F359" s="362"/>
      <c r="G359" s="363"/>
    </row>
    <row r="360" spans="1:7" x14ac:dyDescent="0.45">
      <c r="A360" s="359"/>
      <c r="B360" s="362"/>
      <c r="C360" s="362"/>
      <c r="D360" s="362"/>
      <c r="E360" s="362"/>
      <c r="F360" s="362"/>
      <c r="G360" s="363"/>
    </row>
    <row r="361" spans="1:7" x14ac:dyDescent="0.45">
      <c r="A361" s="360"/>
      <c r="B361" s="362"/>
      <c r="C361" s="362"/>
      <c r="D361" s="362"/>
      <c r="E361" s="362"/>
      <c r="F361" s="362"/>
      <c r="G361" s="363"/>
    </row>
    <row r="362" spans="1:7" ht="14.65" thickBot="1" x14ac:dyDescent="0.5">
      <c r="A362" s="145" t="s">
        <v>210</v>
      </c>
      <c r="B362" s="364"/>
      <c r="C362" s="364"/>
      <c r="D362" s="364"/>
      <c r="E362" s="364"/>
      <c r="F362" s="364"/>
      <c r="G362" s="372"/>
    </row>
    <row r="363" spans="1:7" ht="14.65" thickBot="1" x14ac:dyDescent="0.5"/>
    <row r="364" spans="1:7" ht="15" customHeight="1" thickBot="1" x14ac:dyDescent="0.5">
      <c r="A364" s="302" t="s">
        <v>92</v>
      </c>
      <c r="B364" s="303"/>
      <c r="C364" s="114"/>
      <c r="E364" s="146" t="s">
        <v>31</v>
      </c>
      <c r="F364" s="107"/>
      <c r="G364" s="107"/>
    </row>
    <row r="365" spans="1:7" ht="14.65" thickBot="1" x14ac:dyDescent="0.5">
      <c r="A365" s="178"/>
      <c r="B365" s="178"/>
      <c r="E365" s="148" t="s">
        <v>42</v>
      </c>
      <c r="F365" s="300"/>
      <c r="G365" s="301"/>
    </row>
    <row r="366" spans="1:7" ht="14.65" thickBot="1" x14ac:dyDescent="0.5">
      <c r="A366" s="179" t="s">
        <v>137</v>
      </c>
      <c r="B366" s="178"/>
      <c r="E366" s="148" t="s">
        <v>44</v>
      </c>
      <c r="F366" s="313"/>
      <c r="G366" s="314"/>
    </row>
    <row r="367" spans="1:7" ht="14.65" thickBot="1" x14ac:dyDescent="0.5">
      <c r="A367" s="148" t="s">
        <v>42</v>
      </c>
      <c r="B367" s="300"/>
      <c r="C367" s="301"/>
      <c r="E367" s="149" t="s">
        <v>45</v>
      </c>
      <c r="F367" s="298"/>
      <c r="G367" s="299"/>
    </row>
    <row r="368" spans="1:7" ht="14.65" thickBot="1" x14ac:dyDescent="0.5">
      <c r="A368" s="148" t="s">
        <v>44</v>
      </c>
      <c r="B368" s="313"/>
      <c r="C368" s="314"/>
      <c r="F368" s="107"/>
    </row>
    <row r="369" spans="1:7" ht="15" customHeight="1" thickBot="1" x14ac:dyDescent="0.5">
      <c r="A369" s="149" t="s">
        <v>45</v>
      </c>
      <c r="B369" s="298"/>
      <c r="C369" s="299"/>
      <c r="E369" s="146" t="s">
        <v>41</v>
      </c>
      <c r="F369" s="107"/>
    </row>
    <row r="370" spans="1:7" ht="14.65" thickBot="1" x14ac:dyDescent="0.5">
      <c r="A370" s="147"/>
      <c r="B370" s="107"/>
      <c r="C370" s="107"/>
      <c r="E370" s="191">
        <v>1</v>
      </c>
      <c r="F370" s="300"/>
      <c r="G370" s="301"/>
    </row>
    <row r="371" spans="1:7" ht="15" customHeight="1" thickBot="1" x14ac:dyDescent="0.5">
      <c r="A371" s="318" t="s">
        <v>93</v>
      </c>
      <c r="B371" s="319"/>
      <c r="E371" s="191">
        <v>2</v>
      </c>
      <c r="F371" s="313"/>
      <c r="G371" s="314"/>
    </row>
    <row r="372" spans="1:7" x14ac:dyDescent="0.45">
      <c r="A372" s="148" t="s">
        <v>94</v>
      </c>
      <c r="B372" s="320"/>
      <c r="C372" s="321"/>
      <c r="E372" s="192">
        <v>3</v>
      </c>
      <c r="F372" s="313"/>
      <c r="G372" s="314"/>
    </row>
    <row r="373" spans="1:7" x14ac:dyDescent="0.45">
      <c r="A373" s="148" t="s">
        <v>95</v>
      </c>
      <c r="B373" s="322"/>
      <c r="C373" s="323"/>
      <c r="E373" s="191">
        <v>4</v>
      </c>
      <c r="F373" s="326"/>
      <c r="G373" s="327"/>
    </row>
    <row r="374" spans="1:7" ht="14.65" thickBot="1" x14ac:dyDescent="0.5">
      <c r="A374" s="149" t="s">
        <v>96</v>
      </c>
      <c r="B374" s="324"/>
      <c r="C374" s="325"/>
      <c r="E374" s="193">
        <v>5</v>
      </c>
      <c r="F374" s="298"/>
      <c r="G374" s="299"/>
    </row>
    <row r="375" spans="1:7" ht="14.65" thickBot="1" x14ac:dyDescent="0.5"/>
    <row r="376" spans="1:7" x14ac:dyDescent="0.45">
      <c r="A376" s="315" t="s">
        <v>173</v>
      </c>
      <c r="B376" s="316"/>
      <c r="C376" s="316"/>
      <c r="D376" s="316"/>
      <c r="E376" s="316"/>
      <c r="F376" s="316"/>
      <c r="G376" s="317"/>
    </row>
    <row r="377" spans="1:7" ht="14.45" customHeight="1" x14ac:dyDescent="0.45">
      <c r="A377" s="310" t="s">
        <v>174</v>
      </c>
      <c r="B377" s="311"/>
      <c r="C377" s="311"/>
      <c r="D377" s="311"/>
      <c r="E377" s="311"/>
      <c r="F377" s="311"/>
      <c r="G377" s="312"/>
    </row>
    <row r="378" spans="1:7" ht="14.45" customHeight="1" x14ac:dyDescent="0.45">
      <c r="A378" s="310" t="s">
        <v>207</v>
      </c>
      <c r="B378" s="311"/>
      <c r="C378" s="311"/>
      <c r="D378" s="311"/>
      <c r="E378" s="311"/>
      <c r="F378" s="311"/>
      <c r="G378" s="312"/>
    </row>
    <row r="379" spans="1:7" ht="14.45" customHeight="1" x14ac:dyDescent="0.45">
      <c r="A379" s="339" t="s">
        <v>173</v>
      </c>
      <c r="B379" s="340"/>
      <c r="C379" s="340"/>
      <c r="D379" s="340"/>
      <c r="E379" s="340" t="s">
        <v>209</v>
      </c>
      <c r="F379" s="340"/>
      <c r="G379" s="341"/>
    </row>
    <row r="380" spans="1:7" ht="46.25" customHeight="1" x14ac:dyDescent="0.45">
      <c r="A380" s="350" t="s">
        <v>203</v>
      </c>
      <c r="B380" s="351"/>
      <c r="C380" s="351"/>
      <c r="D380" s="351"/>
      <c r="E380" s="342" t="s">
        <v>206</v>
      </c>
      <c r="F380" s="342"/>
      <c r="G380" s="343"/>
    </row>
    <row r="381" spans="1:7" ht="46.25" customHeight="1" x14ac:dyDescent="0.45">
      <c r="A381" s="350"/>
      <c r="B381" s="351"/>
      <c r="C381" s="351"/>
      <c r="D381" s="351"/>
      <c r="E381" s="342"/>
      <c r="F381" s="342"/>
      <c r="G381" s="343"/>
    </row>
    <row r="382" spans="1:7" ht="46.25" customHeight="1" x14ac:dyDescent="0.45">
      <c r="A382" s="350"/>
      <c r="B382" s="351"/>
      <c r="C382" s="351"/>
      <c r="D382" s="351"/>
      <c r="E382" s="342"/>
      <c r="F382" s="342"/>
      <c r="G382" s="343"/>
    </row>
    <row r="383" spans="1:7" x14ac:dyDescent="0.45">
      <c r="A383" s="352"/>
      <c r="B383" s="344"/>
      <c r="C383" s="344"/>
      <c r="D383" s="344"/>
      <c r="E383" s="344"/>
      <c r="F383" s="344"/>
      <c r="G383" s="345"/>
    </row>
    <row r="384" spans="1:7" x14ac:dyDescent="0.45">
      <c r="A384" s="352"/>
      <c r="B384" s="344"/>
      <c r="C384" s="344"/>
      <c r="D384" s="344"/>
      <c r="E384" s="344"/>
      <c r="F384" s="344"/>
      <c r="G384" s="345"/>
    </row>
    <row r="385" spans="1:7" x14ac:dyDescent="0.45">
      <c r="A385" s="352"/>
      <c r="B385" s="344"/>
      <c r="C385" s="344"/>
      <c r="D385" s="344"/>
      <c r="E385" s="344"/>
      <c r="F385" s="344"/>
      <c r="G385" s="345"/>
    </row>
    <row r="386" spans="1:7" ht="15" customHeight="1" x14ac:dyDescent="0.45">
      <c r="A386" s="352"/>
      <c r="B386" s="344"/>
      <c r="C386" s="344"/>
      <c r="D386" s="344"/>
      <c r="E386" s="344"/>
      <c r="F386" s="344"/>
      <c r="G386" s="345"/>
    </row>
    <row r="387" spans="1:7" x14ac:dyDescent="0.45">
      <c r="A387" s="352"/>
      <c r="B387" s="344"/>
      <c r="C387" s="344"/>
      <c r="D387" s="344"/>
      <c r="E387" s="344"/>
      <c r="F387" s="344"/>
      <c r="G387" s="345"/>
    </row>
    <row r="388" spans="1:7" x14ac:dyDescent="0.45">
      <c r="A388" s="352"/>
      <c r="B388" s="344"/>
      <c r="C388" s="344"/>
      <c r="D388" s="344"/>
      <c r="E388" s="344"/>
      <c r="F388" s="344"/>
      <c r="G388" s="345"/>
    </row>
    <row r="389" spans="1:7" x14ac:dyDescent="0.45">
      <c r="A389" s="355"/>
      <c r="B389" s="346"/>
      <c r="C389" s="346"/>
      <c r="D389" s="346"/>
      <c r="E389" s="346"/>
      <c r="F389" s="346"/>
      <c r="G389" s="347"/>
    </row>
    <row r="390" spans="1:7" ht="15" customHeight="1" x14ac:dyDescent="0.45">
      <c r="A390" s="355"/>
      <c r="B390" s="346"/>
      <c r="C390" s="346"/>
      <c r="D390" s="346"/>
      <c r="E390" s="346"/>
      <c r="F390" s="346"/>
      <c r="G390" s="347"/>
    </row>
    <row r="391" spans="1:7" ht="14.65" thickBot="1" x14ac:dyDescent="0.5">
      <c r="A391" s="356"/>
      <c r="B391" s="348"/>
      <c r="C391" s="348"/>
      <c r="D391" s="348"/>
      <c r="E391" s="348"/>
      <c r="F391" s="348"/>
      <c r="G391" s="349"/>
    </row>
    <row r="393" spans="1:7" s="151" customFormat="1" x14ac:dyDescent="0.45"/>
    <row r="394" spans="1:7" s="150" customFormat="1" ht="14.65" thickBot="1" x14ac:dyDescent="0.5">
      <c r="A394" s="106"/>
      <c r="B394" s="106"/>
      <c r="C394" s="106"/>
      <c r="D394" s="106"/>
      <c r="E394" s="106"/>
      <c r="F394" s="106"/>
    </row>
    <row r="395" spans="1:7" ht="14.65" thickBot="1" x14ac:dyDescent="0.5">
      <c r="A395" s="143" t="s">
        <v>91</v>
      </c>
      <c r="B395" s="144">
        <v>9</v>
      </c>
      <c r="C395" s="181"/>
      <c r="D395" s="182"/>
      <c r="E395" s="182"/>
      <c r="F395" s="182"/>
      <c r="G395" s="182"/>
    </row>
    <row r="396" spans="1:7" ht="12.6" customHeight="1" x14ac:dyDescent="0.45">
      <c r="A396" s="353" t="s">
        <v>108</v>
      </c>
      <c r="B396" s="361"/>
      <c r="C396" s="362"/>
      <c r="D396" s="362"/>
      <c r="E396" s="362"/>
      <c r="F396" s="362"/>
      <c r="G396" s="363"/>
    </row>
    <row r="397" spans="1:7" ht="12.6" customHeight="1" x14ac:dyDescent="0.45">
      <c r="A397" s="353"/>
      <c r="B397" s="361"/>
      <c r="C397" s="362"/>
      <c r="D397" s="362"/>
      <c r="E397" s="362"/>
      <c r="F397" s="362"/>
      <c r="G397" s="363"/>
    </row>
    <row r="398" spans="1:7" ht="12.6" customHeight="1" x14ac:dyDescent="0.45">
      <c r="A398" s="354"/>
      <c r="B398" s="361"/>
      <c r="C398" s="362"/>
      <c r="D398" s="362"/>
      <c r="E398" s="362"/>
      <c r="F398" s="362"/>
      <c r="G398" s="363"/>
    </row>
    <row r="399" spans="1:7" ht="31.8" customHeight="1" x14ac:dyDescent="0.45">
      <c r="A399" s="357" t="s">
        <v>198</v>
      </c>
      <c r="B399" s="373"/>
      <c r="C399" s="370"/>
      <c r="D399" s="370"/>
      <c r="E399" s="370"/>
      <c r="F399" s="370"/>
      <c r="G399" s="371"/>
    </row>
    <row r="400" spans="1:7" ht="31.8" customHeight="1" x14ac:dyDescent="0.45">
      <c r="A400" s="353"/>
      <c r="B400" s="361"/>
      <c r="C400" s="362"/>
      <c r="D400" s="362"/>
      <c r="E400" s="362"/>
      <c r="F400" s="362"/>
      <c r="G400" s="363"/>
    </row>
    <row r="401" spans="1:7" ht="31.8" customHeight="1" x14ac:dyDescent="0.45">
      <c r="A401" s="354"/>
      <c r="B401" s="361"/>
      <c r="C401" s="362"/>
      <c r="D401" s="362"/>
      <c r="E401" s="362"/>
      <c r="F401" s="362"/>
      <c r="G401" s="363"/>
    </row>
    <row r="402" spans="1:7" x14ac:dyDescent="0.45">
      <c r="A402" s="357" t="s">
        <v>195</v>
      </c>
      <c r="B402" s="365"/>
      <c r="C402" s="366"/>
      <c r="D402" s="366"/>
      <c r="E402" s="366"/>
      <c r="F402" s="304" t="s">
        <v>211</v>
      </c>
      <c r="G402" s="374"/>
    </row>
    <row r="403" spans="1:7" x14ac:dyDescent="0.45">
      <c r="A403" s="353"/>
      <c r="B403" s="361"/>
      <c r="C403" s="362"/>
      <c r="D403" s="362"/>
      <c r="E403" s="362"/>
      <c r="F403" s="305"/>
      <c r="G403" s="375"/>
    </row>
    <row r="404" spans="1:7" x14ac:dyDescent="0.45">
      <c r="A404" s="353"/>
      <c r="B404" s="367"/>
      <c r="C404" s="368"/>
      <c r="D404" s="368"/>
      <c r="E404" s="368"/>
      <c r="F404" s="305"/>
      <c r="G404" s="376"/>
    </row>
    <row r="405" spans="1:7" x14ac:dyDescent="0.45">
      <c r="A405" s="357" t="s">
        <v>199</v>
      </c>
      <c r="B405" s="361"/>
      <c r="C405" s="362"/>
      <c r="D405" s="362"/>
      <c r="E405" s="362"/>
      <c r="F405" s="362"/>
      <c r="G405" s="363"/>
    </row>
    <row r="406" spans="1:7" x14ac:dyDescent="0.45">
      <c r="A406" s="353"/>
      <c r="B406" s="361"/>
      <c r="C406" s="362"/>
      <c r="D406" s="362"/>
      <c r="E406" s="362"/>
      <c r="F406" s="362"/>
      <c r="G406" s="363"/>
    </row>
    <row r="407" spans="1:7" s="142" customFormat="1" x14ac:dyDescent="0.45">
      <c r="A407" s="354"/>
      <c r="B407" s="367"/>
      <c r="C407" s="368"/>
      <c r="D407" s="368"/>
      <c r="E407" s="368"/>
      <c r="F407" s="368"/>
      <c r="G407" s="369"/>
    </row>
    <row r="408" spans="1:7" x14ac:dyDescent="0.45">
      <c r="A408" s="358" t="s">
        <v>201</v>
      </c>
      <c r="B408" s="362"/>
      <c r="C408" s="362"/>
      <c r="D408" s="362"/>
      <c r="E408" s="362"/>
      <c r="F408" s="362"/>
      <c r="G408" s="363"/>
    </row>
    <row r="409" spans="1:7" x14ac:dyDescent="0.45">
      <c r="A409" s="359"/>
      <c r="B409" s="362"/>
      <c r="C409" s="362"/>
      <c r="D409" s="362"/>
      <c r="E409" s="362"/>
      <c r="F409" s="362"/>
      <c r="G409" s="363"/>
    </row>
    <row r="410" spans="1:7" x14ac:dyDescent="0.45">
      <c r="A410" s="360"/>
      <c r="B410" s="362"/>
      <c r="C410" s="362"/>
      <c r="D410" s="362"/>
      <c r="E410" s="362"/>
      <c r="F410" s="362"/>
      <c r="G410" s="363"/>
    </row>
    <row r="411" spans="1:7" ht="14.65" thickBot="1" x14ac:dyDescent="0.5">
      <c r="A411" s="145" t="s">
        <v>210</v>
      </c>
      <c r="B411" s="364"/>
      <c r="C411" s="364"/>
      <c r="D411" s="364"/>
      <c r="E411" s="364"/>
      <c r="F411" s="364"/>
      <c r="G411" s="372"/>
    </row>
    <row r="412" spans="1:7" ht="14.65" thickBot="1" x14ac:dyDescent="0.5"/>
    <row r="413" spans="1:7" ht="15" customHeight="1" thickBot="1" x14ac:dyDescent="0.5">
      <c r="A413" s="302" t="s">
        <v>92</v>
      </c>
      <c r="B413" s="303"/>
      <c r="C413" s="114"/>
      <c r="E413" s="146" t="s">
        <v>31</v>
      </c>
      <c r="F413" s="107"/>
      <c r="G413" s="107"/>
    </row>
    <row r="414" spans="1:7" ht="14.65" thickBot="1" x14ac:dyDescent="0.5">
      <c r="A414" s="178"/>
      <c r="B414" s="178"/>
      <c r="E414" s="148" t="s">
        <v>42</v>
      </c>
      <c r="F414" s="300"/>
      <c r="G414" s="301"/>
    </row>
    <row r="415" spans="1:7" ht="14.65" thickBot="1" x14ac:dyDescent="0.5">
      <c r="A415" s="179" t="s">
        <v>137</v>
      </c>
      <c r="B415" s="178"/>
      <c r="E415" s="148" t="s">
        <v>44</v>
      </c>
      <c r="F415" s="313"/>
      <c r="G415" s="314"/>
    </row>
    <row r="416" spans="1:7" ht="14.65" thickBot="1" x14ac:dyDescent="0.5">
      <c r="A416" s="148" t="s">
        <v>42</v>
      </c>
      <c r="B416" s="300"/>
      <c r="C416" s="301"/>
      <c r="E416" s="149" t="s">
        <v>45</v>
      </c>
      <c r="F416" s="298"/>
      <c r="G416" s="299"/>
    </row>
    <row r="417" spans="1:7" ht="14.65" thickBot="1" x14ac:dyDescent="0.5">
      <c r="A417" s="148" t="s">
        <v>44</v>
      </c>
      <c r="B417" s="313"/>
      <c r="C417" s="314"/>
      <c r="F417" s="107"/>
    </row>
    <row r="418" spans="1:7" ht="15" customHeight="1" thickBot="1" x14ac:dyDescent="0.5">
      <c r="A418" s="149" t="s">
        <v>45</v>
      </c>
      <c r="B418" s="298"/>
      <c r="C418" s="299"/>
      <c r="E418" s="146" t="s">
        <v>41</v>
      </c>
      <c r="F418" s="107"/>
    </row>
    <row r="419" spans="1:7" ht="14.65" thickBot="1" x14ac:dyDescent="0.5">
      <c r="A419" s="147"/>
      <c r="B419" s="107"/>
      <c r="C419" s="107"/>
      <c r="E419" s="191">
        <v>1</v>
      </c>
      <c r="F419" s="300"/>
      <c r="G419" s="301"/>
    </row>
    <row r="420" spans="1:7" ht="12.6" customHeight="1" thickBot="1" x14ac:dyDescent="0.5">
      <c r="A420" s="318" t="s">
        <v>93</v>
      </c>
      <c r="B420" s="319"/>
      <c r="E420" s="191">
        <v>2</v>
      </c>
      <c r="F420" s="313"/>
      <c r="G420" s="314"/>
    </row>
    <row r="421" spans="1:7" x14ac:dyDescent="0.45">
      <c r="A421" s="148" t="s">
        <v>94</v>
      </c>
      <c r="B421" s="320"/>
      <c r="C421" s="321"/>
      <c r="E421" s="192">
        <v>3</v>
      </c>
      <c r="F421" s="313"/>
      <c r="G421" s="314"/>
    </row>
    <row r="422" spans="1:7" x14ac:dyDescent="0.45">
      <c r="A422" s="148" t="s">
        <v>95</v>
      </c>
      <c r="B422" s="322"/>
      <c r="C422" s="323"/>
      <c r="E422" s="191">
        <v>4</v>
      </c>
      <c r="F422" s="326"/>
      <c r="G422" s="327"/>
    </row>
    <row r="423" spans="1:7" ht="14.65" thickBot="1" x14ac:dyDescent="0.5">
      <c r="A423" s="149" t="s">
        <v>96</v>
      </c>
      <c r="B423" s="324"/>
      <c r="C423" s="325"/>
      <c r="E423" s="193">
        <v>5</v>
      </c>
      <c r="F423" s="298"/>
      <c r="G423" s="299"/>
    </row>
    <row r="424" spans="1:7" ht="14.65" thickBot="1" x14ac:dyDescent="0.5"/>
    <row r="425" spans="1:7" x14ac:dyDescent="0.45">
      <c r="A425" s="315" t="s">
        <v>173</v>
      </c>
      <c r="B425" s="316"/>
      <c r="C425" s="316"/>
      <c r="D425" s="316"/>
      <c r="E425" s="316"/>
      <c r="F425" s="316"/>
      <c r="G425" s="317"/>
    </row>
    <row r="426" spans="1:7" ht="14.45" customHeight="1" x14ac:dyDescent="0.45">
      <c r="A426" s="310" t="s">
        <v>174</v>
      </c>
      <c r="B426" s="311"/>
      <c r="C426" s="311"/>
      <c r="D426" s="311"/>
      <c r="E426" s="311"/>
      <c r="F426" s="311"/>
      <c r="G426" s="312"/>
    </row>
    <row r="427" spans="1:7" ht="14.45" customHeight="1" x14ac:dyDescent="0.45">
      <c r="A427" s="310" t="s">
        <v>207</v>
      </c>
      <c r="B427" s="311"/>
      <c r="C427" s="311"/>
      <c r="D427" s="311"/>
      <c r="E427" s="311"/>
      <c r="F427" s="311"/>
      <c r="G427" s="312"/>
    </row>
    <row r="428" spans="1:7" ht="14.45" customHeight="1" x14ac:dyDescent="0.45">
      <c r="A428" s="339" t="s">
        <v>173</v>
      </c>
      <c r="B428" s="340"/>
      <c r="C428" s="340"/>
      <c r="D428" s="340"/>
      <c r="E428" s="340" t="s">
        <v>209</v>
      </c>
      <c r="F428" s="340"/>
      <c r="G428" s="341"/>
    </row>
    <row r="429" spans="1:7" ht="46.25" customHeight="1" x14ac:dyDescent="0.45">
      <c r="A429" s="350" t="s">
        <v>203</v>
      </c>
      <c r="B429" s="351"/>
      <c r="C429" s="351"/>
      <c r="D429" s="351"/>
      <c r="E429" s="342" t="s">
        <v>206</v>
      </c>
      <c r="F429" s="342"/>
      <c r="G429" s="343"/>
    </row>
    <row r="430" spans="1:7" ht="46.25" customHeight="1" x14ac:dyDescent="0.45">
      <c r="A430" s="350"/>
      <c r="B430" s="351"/>
      <c r="C430" s="351"/>
      <c r="D430" s="351"/>
      <c r="E430" s="342"/>
      <c r="F430" s="342"/>
      <c r="G430" s="343"/>
    </row>
    <row r="431" spans="1:7" ht="46.25" customHeight="1" x14ac:dyDescent="0.45">
      <c r="A431" s="350"/>
      <c r="B431" s="351"/>
      <c r="C431" s="351"/>
      <c r="D431" s="351"/>
      <c r="E431" s="342"/>
      <c r="F431" s="342"/>
      <c r="G431" s="343"/>
    </row>
    <row r="432" spans="1:7" x14ac:dyDescent="0.45">
      <c r="A432" s="352"/>
      <c r="B432" s="344"/>
      <c r="C432" s="344"/>
      <c r="D432" s="344"/>
      <c r="E432" s="344"/>
      <c r="F432" s="344"/>
      <c r="G432" s="345"/>
    </row>
    <row r="433" spans="1:7" x14ac:dyDescent="0.45">
      <c r="A433" s="352"/>
      <c r="B433" s="344"/>
      <c r="C433" s="344"/>
      <c r="D433" s="344"/>
      <c r="E433" s="344"/>
      <c r="F433" s="344"/>
      <c r="G433" s="345"/>
    </row>
    <row r="434" spans="1:7" x14ac:dyDescent="0.45">
      <c r="A434" s="352"/>
      <c r="B434" s="344"/>
      <c r="C434" s="344"/>
      <c r="D434" s="344"/>
      <c r="E434" s="344"/>
      <c r="F434" s="344"/>
      <c r="G434" s="345"/>
    </row>
    <row r="435" spans="1:7" x14ac:dyDescent="0.45">
      <c r="A435" s="352"/>
      <c r="B435" s="344"/>
      <c r="C435" s="344"/>
      <c r="D435" s="344"/>
      <c r="E435" s="344"/>
      <c r="F435" s="344"/>
      <c r="G435" s="345"/>
    </row>
    <row r="436" spans="1:7" x14ac:dyDescent="0.45">
      <c r="A436" s="352"/>
      <c r="B436" s="344"/>
      <c r="C436" s="344"/>
      <c r="D436" s="344"/>
      <c r="E436" s="344"/>
      <c r="F436" s="344"/>
      <c r="G436" s="345"/>
    </row>
    <row r="437" spans="1:7" x14ac:dyDescent="0.45">
      <c r="A437" s="352"/>
      <c r="B437" s="344"/>
      <c r="C437" s="344"/>
      <c r="D437" s="344"/>
      <c r="E437" s="344"/>
      <c r="F437" s="344"/>
      <c r="G437" s="345"/>
    </row>
    <row r="438" spans="1:7" x14ac:dyDescent="0.45">
      <c r="A438" s="355"/>
      <c r="B438" s="346"/>
      <c r="C438" s="346"/>
      <c r="D438" s="346"/>
      <c r="E438" s="346"/>
      <c r="F438" s="346"/>
      <c r="G438" s="347"/>
    </row>
    <row r="439" spans="1:7" x14ac:dyDescent="0.45">
      <c r="A439" s="355"/>
      <c r="B439" s="346"/>
      <c r="C439" s="346"/>
      <c r="D439" s="346"/>
      <c r="E439" s="346"/>
      <c r="F439" s="346"/>
      <c r="G439" s="347"/>
    </row>
    <row r="440" spans="1:7" ht="14.65" thickBot="1" x14ac:dyDescent="0.5">
      <c r="A440" s="356"/>
      <c r="B440" s="348"/>
      <c r="C440" s="348"/>
      <c r="D440" s="348"/>
      <c r="E440" s="348"/>
      <c r="F440" s="348"/>
      <c r="G440" s="349"/>
    </row>
    <row r="442" spans="1:7" s="151" customFormat="1" x14ac:dyDescent="0.45"/>
    <row r="443" spans="1:7" ht="14.65" thickBot="1" x14ac:dyDescent="0.5"/>
    <row r="444" spans="1:7" ht="14.65" thickBot="1" x14ac:dyDescent="0.5">
      <c r="A444" s="143" t="s">
        <v>91</v>
      </c>
      <c r="B444" s="144">
        <v>10</v>
      </c>
      <c r="C444" s="181"/>
      <c r="D444" s="182"/>
      <c r="E444" s="182"/>
      <c r="F444" s="182"/>
      <c r="G444" s="182"/>
    </row>
    <row r="445" spans="1:7" ht="12.6" customHeight="1" x14ac:dyDescent="0.45">
      <c r="A445" s="353" t="s">
        <v>108</v>
      </c>
      <c r="B445" s="361"/>
      <c r="C445" s="362"/>
      <c r="D445" s="362"/>
      <c r="E445" s="362"/>
      <c r="F445" s="362"/>
      <c r="G445" s="363"/>
    </row>
    <row r="446" spans="1:7" ht="12.6" customHeight="1" x14ac:dyDescent="0.45">
      <c r="A446" s="353"/>
      <c r="B446" s="361"/>
      <c r="C446" s="362"/>
      <c r="D446" s="362"/>
      <c r="E446" s="362"/>
      <c r="F446" s="362"/>
      <c r="G446" s="363"/>
    </row>
    <row r="447" spans="1:7" ht="12.6" customHeight="1" x14ac:dyDescent="0.45">
      <c r="A447" s="354"/>
      <c r="B447" s="361"/>
      <c r="C447" s="362"/>
      <c r="D447" s="362"/>
      <c r="E447" s="362"/>
      <c r="F447" s="362"/>
      <c r="G447" s="363"/>
    </row>
    <row r="448" spans="1:7" ht="31.8" customHeight="1" x14ac:dyDescent="0.45">
      <c r="A448" s="357" t="s">
        <v>200</v>
      </c>
      <c r="B448" s="373"/>
      <c r="C448" s="370"/>
      <c r="D448" s="370"/>
      <c r="E448" s="370"/>
      <c r="F448" s="370"/>
      <c r="G448" s="371"/>
    </row>
    <row r="449" spans="1:7" ht="31.8" customHeight="1" x14ac:dyDescent="0.45">
      <c r="A449" s="353"/>
      <c r="B449" s="361"/>
      <c r="C449" s="362"/>
      <c r="D449" s="362"/>
      <c r="E449" s="362"/>
      <c r="F449" s="362"/>
      <c r="G449" s="363"/>
    </row>
    <row r="450" spans="1:7" ht="31.8" customHeight="1" x14ac:dyDescent="0.45">
      <c r="A450" s="354"/>
      <c r="B450" s="361"/>
      <c r="C450" s="362"/>
      <c r="D450" s="362"/>
      <c r="E450" s="362"/>
      <c r="F450" s="362"/>
      <c r="G450" s="363"/>
    </row>
    <row r="451" spans="1:7" x14ac:dyDescent="0.45">
      <c r="A451" s="357" t="s">
        <v>195</v>
      </c>
      <c r="B451" s="365"/>
      <c r="C451" s="366"/>
      <c r="D451" s="366"/>
      <c r="E451" s="366"/>
      <c r="F451" s="304" t="s">
        <v>211</v>
      </c>
      <c r="G451" s="374"/>
    </row>
    <row r="452" spans="1:7" x14ac:dyDescent="0.45">
      <c r="A452" s="353"/>
      <c r="B452" s="361"/>
      <c r="C452" s="362"/>
      <c r="D452" s="362"/>
      <c r="E452" s="362"/>
      <c r="F452" s="305"/>
      <c r="G452" s="375"/>
    </row>
    <row r="453" spans="1:7" x14ac:dyDescent="0.45">
      <c r="A453" s="353"/>
      <c r="B453" s="367"/>
      <c r="C453" s="368"/>
      <c r="D453" s="368"/>
      <c r="E453" s="368"/>
      <c r="F453" s="305"/>
      <c r="G453" s="376"/>
    </row>
    <row r="454" spans="1:7" x14ac:dyDescent="0.45">
      <c r="A454" s="357" t="s">
        <v>199</v>
      </c>
      <c r="B454" s="361"/>
      <c r="C454" s="362"/>
      <c r="D454" s="362"/>
      <c r="E454" s="362"/>
      <c r="F454" s="362"/>
      <c r="G454" s="363"/>
    </row>
    <row r="455" spans="1:7" x14ac:dyDescent="0.45">
      <c r="A455" s="353"/>
      <c r="B455" s="361"/>
      <c r="C455" s="362"/>
      <c r="D455" s="362"/>
      <c r="E455" s="362"/>
      <c r="F455" s="362"/>
      <c r="G455" s="363"/>
    </row>
    <row r="456" spans="1:7" x14ac:dyDescent="0.45">
      <c r="A456" s="354"/>
      <c r="B456" s="367"/>
      <c r="C456" s="368"/>
      <c r="D456" s="368"/>
      <c r="E456" s="368"/>
      <c r="F456" s="368"/>
      <c r="G456" s="369"/>
    </row>
    <row r="457" spans="1:7" x14ac:dyDescent="0.45">
      <c r="A457" s="358" t="s">
        <v>201</v>
      </c>
      <c r="B457" s="370"/>
      <c r="C457" s="370"/>
      <c r="D457" s="370"/>
      <c r="E457" s="370"/>
      <c r="F457" s="370"/>
      <c r="G457" s="371"/>
    </row>
    <row r="458" spans="1:7" x14ac:dyDescent="0.45">
      <c r="A458" s="359"/>
      <c r="B458" s="362"/>
      <c r="C458" s="362"/>
      <c r="D458" s="362"/>
      <c r="E458" s="362"/>
      <c r="F458" s="362"/>
      <c r="G458" s="363"/>
    </row>
    <row r="459" spans="1:7" x14ac:dyDescent="0.45">
      <c r="A459" s="360"/>
      <c r="B459" s="368"/>
      <c r="C459" s="368"/>
      <c r="D459" s="368"/>
      <c r="E459" s="368"/>
      <c r="F459" s="368"/>
      <c r="G459" s="369"/>
    </row>
    <row r="460" spans="1:7" ht="14.65" thickBot="1" x14ac:dyDescent="0.5">
      <c r="A460" s="145" t="s">
        <v>210</v>
      </c>
      <c r="B460" s="364"/>
      <c r="C460" s="364"/>
      <c r="D460" s="364"/>
      <c r="E460" s="364"/>
      <c r="F460" s="364"/>
      <c r="G460" s="372"/>
    </row>
    <row r="461" spans="1:7" ht="14.65" thickBot="1" x14ac:dyDescent="0.5"/>
    <row r="462" spans="1:7" ht="15" customHeight="1" thickBot="1" x14ac:dyDescent="0.5">
      <c r="A462" s="302" t="s">
        <v>92</v>
      </c>
      <c r="B462" s="303"/>
      <c r="C462" s="114"/>
      <c r="E462" s="146" t="s">
        <v>31</v>
      </c>
      <c r="F462" s="107"/>
      <c r="G462" s="107"/>
    </row>
    <row r="463" spans="1:7" ht="14.65" thickBot="1" x14ac:dyDescent="0.5">
      <c r="A463" s="178"/>
      <c r="B463" s="178"/>
      <c r="E463" s="148" t="s">
        <v>42</v>
      </c>
      <c r="F463" s="300"/>
      <c r="G463" s="301"/>
    </row>
    <row r="464" spans="1:7" ht="14.65" thickBot="1" x14ac:dyDescent="0.5">
      <c r="A464" s="179" t="s">
        <v>137</v>
      </c>
      <c r="B464" s="178"/>
      <c r="E464" s="148" t="s">
        <v>44</v>
      </c>
      <c r="F464" s="313"/>
      <c r="G464" s="314"/>
    </row>
    <row r="465" spans="1:7" ht="14.65" thickBot="1" x14ac:dyDescent="0.5">
      <c r="A465" s="148" t="s">
        <v>42</v>
      </c>
      <c r="B465" s="300"/>
      <c r="C465" s="301"/>
      <c r="E465" s="149" t="s">
        <v>45</v>
      </c>
      <c r="F465" s="298"/>
      <c r="G465" s="299"/>
    </row>
    <row r="466" spans="1:7" ht="14.65" thickBot="1" x14ac:dyDescent="0.5">
      <c r="A466" s="148" t="s">
        <v>44</v>
      </c>
      <c r="B466" s="313"/>
      <c r="C466" s="314"/>
      <c r="F466" s="107"/>
    </row>
    <row r="467" spans="1:7" ht="15" customHeight="1" thickBot="1" x14ac:dyDescent="0.5">
      <c r="A467" s="149" t="s">
        <v>45</v>
      </c>
      <c r="B467" s="298"/>
      <c r="C467" s="299"/>
      <c r="E467" s="146" t="s">
        <v>41</v>
      </c>
      <c r="F467" s="107"/>
    </row>
    <row r="468" spans="1:7" ht="14.65" thickBot="1" x14ac:dyDescent="0.5">
      <c r="A468" s="147"/>
      <c r="B468" s="107"/>
      <c r="C468" s="107"/>
      <c r="E468" s="191">
        <v>1</v>
      </c>
      <c r="F468" s="300"/>
      <c r="G468" s="301"/>
    </row>
    <row r="469" spans="1:7" ht="15" customHeight="1" thickBot="1" x14ac:dyDescent="0.5">
      <c r="A469" s="318" t="s">
        <v>93</v>
      </c>
      <c r="B469" s="319"/>
      <c r="E469" s="191">
        <v>2</v>
      </c>
      <c r="F469" s="313"/>
      <c r="G469" s="314"/>
    </row>
    <row r="470" spans="1:7" x14ac:dyDescent="0.45">
      <c r="A470" s="148" t="s">
        <v>94</v>
      </c>
      <c r="B470" s="320"/>
      <c r="C470" s="321"/>
      <c r="E470" s="192">
        <v>3</v>
      </c>
      <c r="F470" s="313"/>
      <c r="G470" s="314"/>
    </row>
    <row r="471" spans="1:7" x14ac:dyDescent="0.45">
      <c r="A471" s="148" t="s">
        <v>95</v>
      </c>
      <c r="B471" s="322"/>
      <c r="C471" s="323"/>
      <c r="E471" s="191">
        <v>4</v>
      </c>
      <c r="F471" s="326"/>
      <c r="G471" s="327"/>
    </row>
    <row r="472" spans="1:7" ht="14.65" thickBot="1" x14ac:dyDescent="0.5">
      <c r="A472" s="149" t="s">
        <v>96</v>
      </c>
      <c r="B472" s="324"/>
      <c r="C472" s="325"/>
      <c r="E472" s="193">
        <v>5</v>
      </c>
      <c r="F472" s="298"/>
      <c r="G472" s="299"/>
    </row>
    <row r="473" spans="1:7" ht="14.65" thickBot="1" x14ac:dyDescent="0.5"/>
    <row r="474" spans="1:7" x14ac:dyDescent="0.45">
      <c r="A474" s="315" t="s">
        <v>173</v>
      </c>
      <c r="B474" s="316"/>
      <c r="C474" s="316"/>
      <c r="D474" s="316"/>
      <c r="E474" s="316"/>
      <c r="F474" s="316"/>
      <c r="G474" s="317"/>
    </row>
    <row r="475" spans="1:7" ht="14.45" customHeight="1" x14ac:dyDescent="0.45">
      <c r="A475" s="310" t="s">
        <v>174</v>
      </c>
      <c r="B475" s="311"/>
      <c r="C475" s="311"/>
      <c r="D475" s="311"/>
      <c r="E475" s="311"/>
      <c r="F475" s="311"/>
      <c r="G475" s="312"/>
    </row>
    <row r="476" spans="1:7" ht="14.45" customHeight="1" x14ac:dyDescent="0.45">
      <c r="A476" s="310" t="s">
        <v>207</v>
      </c>
      <c r="B476" s="311"/>
      <c r="C476" s="311"/>
      <c r="D476" s="311"/>
      <c r="E476" s="311"/>
      <c r="F476" s="311"/>
      <c r="G476" s="312"/>
    </row>
    <row r="477" spans="1:7" ht="14.45" customHeight="1" x14ac:dyDescent="0.45">
      <c r="A477" s="339" t="s">
        <v>173</v>
      </c>
      <c r="B477" s="340"/>
      <c r="C477" s="340"/>
      <c r="D477" s="340"/>
      <c r="E477" s="340" t="s">
        <v>209</v>
      </c>
      <c r="F477" s="340"/>
      <c r="G477" s="341"/>
    </row>
    <row r="478" spans="1:7" ht="46.25" customHeight="1" x14ac:dyDescent="0.45">
      <c r="A478" s="350" t="s">
        <v>203</v>
      </c>
      <c r="B478" s="351"/>
      <c r="C478" s="351"/>
      <c r="D478" s="351"/>
      <c r="E478" s="342" t="s">
        <v>206</v>
      </c>
      <c r="F478" s="342"/>
      <c r="G478" s="343"/>
    </row>
    <row r="479" spans="1:7" ht="46.25" customHeight="1" x14ac:dyDescent="0.45">
      <c r="A479" s="350"/>
      <c r="B479" s="351"/>
      <c r="C479" s="351"/>
      <c r="D479" s="351"/>
      <c r="E479" s="342"/>
      <c r="F479" s="342"/>
      <c r="G479" s="343"/>
    </row>
    <row r="480" spans="1:7" ht="46.25" customHeight="1" x14ac:dyDescent="0.45">
      <c r="A480" s="350"/>
      <c r="B480" s="351"/>
      <c r="C480" s="351"/>
      <c r="D480" s="351"/>
      <c r="E480" s="342"/>
      <c r="F480" s="342"/>
      <c r="G480" s="343"/>
    </row>
    <row r="481" spans="1:7" x14ac:dyDescent="0.45">
      <c r="A481" s="352"/>
      <c r="B481" s="344"/>
      <c r="C481" s="344"/>
      <c r="D481" s="344"/>
      <c r="E481" s="344"/>
      <c r="F481" s="344"/>
      <c r="G481" s="345"/>
    </row>
    <row r="482" spans="1:7" x14ac:dyDescent="0.45">
      <c r="A482" s="352"/>
      <c r="B482" s="344"/>
      <c r="C482" s="344"/>
      <c r="D482" s="344"/>
      <c r="E482" s="344"/>
      <c r="F482" s="344"/>
      <c r="G482" s="345"/>
    </row>
    <row r="483" spans="1:7" x14ac:dyDescent="0.45">
      <c r="A483" s="352"/>
      <c r="B483" s="344"/>
      <c r="C483" s="344"/>
      <c r="D483" s="344"/>
      <c r="E483" s="344"/>
      <c r="F483" s="344"/>
      <c r="G483" s="345"/>
    </row>
    <row r="484" spans="1:7" x14ac:dyDescent="0.45">
      <c r="A484" s="352"/>
      <c r="B484" s="344"/>
      <c r="C484" s="344"/>
      <c r="D484" s="344"/>
      <c r="E484" s="344"/>
      <c r="F484" s="344"/>
      <c r="G484" s="345"/>
    </row>
    <row r="485" spans="1:7" x14ac:dyDescent="0.45">
      <c r="A485" s="352"/>
      <c r="B485" s="344"/>
      <c r="C485" s="344"/>
      <c r="D485" s="344"/>
      <c r="E485" s="344"/>
      <c r="F485" s="344"/>
      <c r="G485" s="345"/>
    </row>
    <row r="486" spans="1:7" x14ac:dyDescent="0.45">
      <c r="A486" s="352"/>
      <c r="B486" s="344"/>
      <c r="C486" s="344"/>
      <c r="D486" s="344"/>
      <c r="E486" s="344"/>
      <c r="F486" s="344"/>
      <c r="G486" s="345"/>
    </row>
    <row r="487" spans="1:7" x14ac:dyDescent="0.45">
      <c r="A487" s="355"/>
      <c r="B487" s="346"/>
      <c r="C487" s="346"/>
      <c r="D487" s="346"/>
      <c r="E487" s="346"/>
      <c r="F487" s="346"/>
      <c r="G487" s="347"/>
    </row>
    <row r="488" spans="1:7" x14ac:dyDescent="0.45">
      <c r="A488" s="355"/>
      <c r="B488" s="346"/>
      <c r="C488" s="346"/>
      <c r="D488" s="346"/>
      <c r="E488" s="346"/>
      <c r="F488" s="346"/>
      <c r="G488" s="347"/>
    </row>
    <row r="489" spans="1:7" ht="14.65" thickBot="1" x14ac:dyDescent="0.5">
      <c r="A489" s="356"/>
      <c r="B489" s="348"/>
      <c r="C489" s="348"/>
      <c r="D489" s="348"/>
      <c r="E489" s="348"/>
      <c r="F489" s="348"/>
      <c r="G489" s="349"/>
    </row>
    <row r="491" spans="1:7" s="151" customFormat="1" x14ac:dyDescent="0.45">
      <c r="A491" s="152"/>
      <c r="B491" s="152"/>
      <c r="C491" s="152"/>
      <c r="D491" s="152"/>
      <c r="E491" s="152"/>
      <c r="F491" s="152"/>
    </row>
  </sheetData>
  <protectedRanges>
    <protectedRange sqref="B396:G401 B402 G402 B405:G411 C413 B416:C418 B421:C423 F414:G416 F419:G423 A432:G440" name="Project 9"/>
    <protectedRange sqref="B347:G352 B353 G353 B356:G362 C364 B367:C369 B372:C374 F365:G367 F370:G374 A383:G391" name="Project 8"/>
    <protectedRange sqref="B298:G303 B304 G304 B307:G313 C315 B318:C320 B323:C325 F316:G318 F321:G325 A334:G342" name="Project 7"/>
    <protectedRange sqref="B249:G254 B255 G255 B258:G264 C266 B269:C271 B274:C276 F267:G269 F272:G276 A285:G293" name="Project 6"/>
    <protectedRange sqref="B200:G205 B206 G206 B209:G215 C217 B220:C222 B225:C227 F218:G220 F223:G227 A236:G244" name="Project 5"/>
    <protectedRange sqref="B4:G9 B10 G10 B13:G19 C21 B24:C26 B29:C31 F22:G24 F27:G31 A40:G48" name="Project 1"/>
    <protectedRange sqref="B53:G58 B59 G59 B62:G68 C70 B73:C75 B78:C80 F71:G73 F76:G80 A89:G97" name="Project 2"/>
    <protectedRange sqref="B102:G107 B108 G108 B111:G117 C119 B122:C124 B127:C129 F120:G122 F125:G129 A138:G146" name="Project 3"/>
    <protectedRange sqref="B151:G156 B157 G157 B160:G166 C168 B171:C173 B176:C178 F169:G171 F174:G178 A187:G195" name="Project 4"/>
    <protectedRange sqref="B445:G450 B451 G451 B454:G460 C462 B465:C467 B470:C472 F463:G465 F468:G472 A481:G489" name="Project 10"/>
  </protectedRanges>
  <mergeCells count="425">
    <mergeCell ref="A36:C36"/>
    <mergeCell ref="A37:C39"/>
    <mergeCell ref="D36:E36"/>
    <mergeCell ref="D37:E39"/>
    <mergeCell ref="F36:G36"/>
    <mergeCell ref="F37:G39"/>
    <mergeCell ref="A40:C42"/>
    <mergeCell ref="A43:C45"/>
    <mergeCell ref="A46:C48"/>
    <mergeCell ref="D40:E42"/>
    <mergeCell ref="D43:E45"/>
    <mergeCell ref="D46:E48"/>
    <mergeCell ref="F40:G42"/>
    <mergeCell ref="F43:G45"/>
    <mergeCell ref="F46:G48"/>
    <mergeCell ref="E432:G434"/>
    <mergeCell ref="E435:G437"/>
    <mergeCell ref="E438:G440"/>
    <mergeCell ref="B445:G447"/>
    <mergeCell ref="B448:G450"/>
    <mergeCell ref="B451:E453"/>
    <mergeCell ref="B454:G456"/>
    <mergeCell ref="B457:G459"/>
    <mergeCell ref="B460:G460"/>
    <mergeCell ref="B111:G113"/>
    <mergeCell ref="B114:G116"/>
    <mergeCell ref="B117:G117"/>
    <mergeCell ref="F267:G267"/>
    <mergeCell ref="F268:G268"/>
    <mergeCell ref="F177:G177"/>
    <mergeCell ref="F226:G226"/>
    <mergeCell ref="E242:G244"/>
    <mergeCell ref="F225:G225"/>
    <mergeCell ref="F227:G227"/>
    <mergeCell ref="A229:G229"/>
    <mergeCell ref="A230:G230"/>
    <mergeCell ref="A231:G231"/>
    <mergeCell ref="E232:G232"/>
    <mergeCell ref="E233:G235"/>
    <mergeCell ref="E236:G238"/>
    <mergeCell ref="E239:G241"/>
    <mergeCell ref="F178:G178"/>
    <mergeCell ref="A180:G180"/>
    <mergeCell ref="A181:G181"/>
    <mergeCell ref="A182:G182"/>
    <mergeCell ref="E183:G183"/>
    <mergeCell ref="E184:G186"/>
    <mergeCell ref="E187:G189"/>
    <mergeCell ref="A83:G83"/>
    <mergeCell ref="A84:G84"/>
    <mergeCell ref="E85:G85"/>
    <mergeCell ref="E86:G88"/>
    <mergeCell ref="E89:G91"/>
    <mergeCell ref="E92:G94"/>
    <mergeCell ref="E95:G97"/>
    <mergeCell ref="B108:E110"/>
    <mergeCell ref="B102:G104"/>
    <mergeCell ref="B105:G107"/>
    <mergeCell ref="E481:G483"/>
    <mergeCell ref="E484:G486"/>
    <mergeCell ref="E487:G489"/>
    <mergeCell ref="F108:F110"/>
    <mergeCell ref="G108:G110"/>
    <mergeCell ref="F157:F159"/>
    <mergeCell ref="G157:G159"/>
    <mergeCell ref="F206:F208"/>
    <mergeCell ref="G206:G208"/>
    <mergeCell ref="F255:F257"/>
    <mergeCell ref="G255:G257"/>
    <mergeCell ref="F304:F306"/>
    <mergeCell ref="G304:G306"/>
    <mergeCell ref="F353:F355"/>
    <mergeCell ref="G353:G355"/>
    <mergeCell ref="F402:F404"/>
    <mergeCell ref="G402:G404"/>
    <mergeCell ref="F451:F453"/>
    <mergeCell ref="G451:G453"/>
    <mergeCell ref="F169:G169"/>
    <mergeCell ref="F170:G170"/>
    <mergeCell ref="F171:G171"/>
    <mergeCell ref="F269:G269"/>
    <mergeCell ref="F316:G316"/>
    <mergeCell ref="F470:G470"/>
    <mergeCell ref="F472:G472"/>
    <mergeCell ref="A474:G474"/>
    <mergeCell ref="A475:G475"/>
    <mergeCell ref="A476:G476"/>
    <mergeCell ref="E477:G477"/>
    <mergeCell ref="E478:G480"/>
    <mergeCell ref="F471:G471"/>
    <mergeCell ref="B472:C472"/>
    <mergeCell ref="B471:C471"/>
    <mergeCell ref="B470:C470"/>
    <mergeCell ref="F419:G419"/>
    <mergeCell ref="F420:G420"/>
    <mergeCell ref="F421:G421"/>
    <mergeCell ref="F423:G423"/>
    <mergeCell ref="F414:G414"/>
    <mergeCell ref="F415:G415"/>
    <mergeCell ref="B411:G411"/>
    <mergeCell ref="F468:G468"/>
    <mergeCell ref="F469:G469"/>
    <mergeCell ref="B416:C416"/>
    <mergeCell ref="F416:G416"/>
    <mergeCell ref="B417:C417"/>
    <mergeCell ref="B418:C418"/>
    <mergeCell ref="F463:G463"/>
    <mergeCell ref="F464:G464"/>
    <mergeCell ref="B465:C465"/>
    <mergeCell ref="F465:G465"/>
    <mergeCell ref="B466:C466"/>
    <mergeCell ref="F422:G422"/>
    <mergeCell ref="A425:G425"/>
    <mergeCell ref="A426:G426"/>
    <mergeCell ref="A427:G427"/>
    <mergeCell ref="E428:G428"/>
    <mergeCell ref="E429:G431"/>
    <mergeCell ref="B209:G211"/>
    <mergeCell ref="B212:G214"/>
    <mergeCell ref="F174:G174"/>
    <mergeCell ref="F175:G175"/>
    <mergeCell ref="F272:G272"/>
    <mergeCell ref="F273:G273"/>
    <mergeCell ref="F274:G274"/>
    <mergeCell ref="F276:G276"/>
    <mergeCell ref="A278:G278"/>
    <mergeCell ref="B269:C269"/>
    <mergeCell ref="B270:C270"/>
    <mergeCell ref="B271:C271"/>
    <mergeCell ref="F275:G275"/>
    <mergeCell ref="E190:G192"/>
    <mergeCell ref="E193:G195"/>
    <mergeCell ref="A249:A251"/>
    <mergeCell ref="B171:C171"/>
    <mergeCell ref="B172:C172"/>
    <mergeCell ref="A184:D186"/>
    <mergeCell ref="A187:D189"/>
    <mergeCell ref="A190:D192"/>
    <mergeCell ref="F176:G176"/>
    <mergeCell ref="B154:G156"/>
    <mergeCell ref="B157:E159"/>
    <mergeCell ref="F126:G126"/>
    <mergeCell ref="F127:G127"/>
    <mergeCell ref="F129:G129"/>
    <mergeCell ref="A131:G131"/>
    <mergeCell ref="A132:G132"/>
    <mergeCell ref="A133:G133"/>
    <mergeCell ref="E134:G134"/>
    <mergeCell ref="E135:G137"/>
    <mergeCell ref="E138:G140"/>
    <mergeCell ref="E141:G143"/>
    <mergeCell ref="E144:G146"/>
    <mergeCell ref="F128:G128"/>
    <mergeCell ref="B160:G162"/>
    <mergeCell ref="B163:G165"/>
    <mergeCell ref="B166:G166"/>
    <mergeCell ref="B173:C173"/>
    <mergeCell ref="F59:F61"/>
    <mergeCell ref="G59:G61"/>
    <mergeCell ref="B59:E61"/>
    <mergeCell ref="B53:G55"/>
    <mergeCell ref="B56:G58"/>
    <mergeCell ref="B62:G64"/>
    <mergeCell ref="B65:G67"/>
    <mergeCell ref="B68:G68"/>
    <mergeCell ref="B78:C78"/>
    <mergeCell ref="A77:B77"/>
    <mergeCell ref="F76:G76"/>
    <mergeCell ref="F78:G78"/>
    <mergeCell ref="F125:G125"/>
    <mergeCell ref="A70:B70"/>
    <mergeCell ref="F71:G71"/>
    <mergeCell ref="F72:G72"/>
    <mergeCell ref="B73:C73"/>
    <mergeCell ref="F73:G73"/>
    <mergeCell ref="B74:C74"/>
    <mergeCell ref="B75:C75"/>
    <mergeCell ref="F77:G77"/>
    <mergeCell ref="B79:C79"/>
    <mergeCell ref="B80:C80"/>
    <mergeCell ref="F120:G120"/>
    <mergeCell ref="F121:G121"/>
    <mergeCell ref="B122:C122"/>
    <mergeCell ref="F122:G122"/>
    <mergeCell ref="A92:D94"/>
    <mergeCell ref="A102:A104"/>
    <mergeCell ref="A111:A113"/>
    <mergeCell ref="A108:A110"/>
    <mergeCell ref="A105:A107"/>
    <mergeCell ref="B123:C123"/>
    <mergeCell ref="F79:G79"/>
    <mergeCell ref="F80:G80"/>
    <mergeCell ref="A82:G82"/>
    <mergeCell ref="B396:G398"/>
    <mergeCell ref="B399:G401"/>
    <mergeCell ref="B323:C323"/>
    <mergeCell ref="A307:A309"/>
    <mergeCell ref="A304:A306"/>
    <mergeCell ref="A315:B315"/>
    <mergeCell ref="A322:B322"/>
    <mergeCell ref="B325:C325"/>
    <mergeCell ref="A310:A312"/>
    <mergeCell ref="F367:G367"/>
    <mergeCell ref="F324:G324"/>
    <mergeCell ref="F322:G322"/>
    <mergeCell ref="F323:G323"/>
    <mergeCell ref="F325:G325"/>
    <mergeCell ref="A327:G327"/>
    <mergeCell ref="A328:G328"/>
    <mergeCell ref="A329:G329"/>
    <mergeCell ref="E330:G330"/>
    <mergeCell ref="E331:G333"/>
    <mergeCell ref="E334:G336"/>
    <mergeCell ref="A350:A352"/>
    <mergeCell ref="B324:C324"/>
    <mergeCell ref="B347:G349"/>
    <mergeCell ref="B350:G352"/>
    <mergeCell ref="A356:A358"/>
    <mergeCell ref="A353:A355"/>
    <mergeCell ref="A359:A361"/>
    <mergeCell ref="A383:D385"/>
    <mergeCell ref="A386:D388"/>
    <mergeCell ref="A380:D382"/>
    <mergeCell ref="B356:G358"/>
    <mergeCell ref="B359:G361"/>
    <mergeCell ref="B362:G362"/>
    <mergeCell ref="B353:E355"/>
    <mergeCell ref="B249:G251"/>
    <mergeCell ref="B252:G254"/>
    <mergeCell ref="B255:E257"/>
    <mergeCell ref="B258:G260"/>
    <mergeCell ref="B261:G263"/>
    <mergeCell ref="B264:G264"/>
    <mergeCell ref="B298:G300"/>
    <mergeCell ref="B301:G303"/>
    <mergeCell ref="E281:G281"/>
    <mergeCell ref="E282:G284"/>
    <mergeCell ref="E285:G287"/>
    <mergeCell ref="E288:G290"/>
    <mergeCell ref="E291:G293"/>
    <mergeCell ref="A279:G279"/>
    <mergeCell ref="A280:G280"/>
    <mergeCell ref="A454:A456"/>
    <mergeCell ref="A451:A453"/>
    <mergeCell ref="A462:B462"/>
    <mergeCell ref="A469:B469"/>
    <mergeCell ref="A457:A459"/>
    <mergeCell ref="B467:C467"/>
    <mergeCell ref="A408:A410"/>
    <mergeCell ref="A379:D379"/>
    <mergeCell ref="A364:B364"/>
    <mergeCell ref="A448:A450"/>
    <mergeCell ref="A371:B371"/>
    <mergeCell ref="B372:C372"/>
    <mergeCell ref="A445:A447"/>
    <mergeCell ref="B422:C422"/>
    <mergeCell ref="B421:C421"/>
    <mergeCell ref="A402:A404"/>
    <mergeCell ref="A413:B413"/>
    <mergeCell ref="A405:A407"/>
    <mergeCell ref="A438:D440"/>
    <mergeCell ref="A429:D431"/>
    <mergeCell ref="A376:G376"/>
    <mergeCell ref="A377:G377"/>
    <mergeCell ref="A378:G378"/>
    <mergeCell ref="E379:G379"/>
    <mergeCell ref="B402:E404"/>
    <mergeCell ref="B405:G407"/>
    <mergeCell ref="B408:G410"/>
    <mergeCell ref="E337:G339"/>
    <mergeCell ref="E340:G342"/>
    <mergeCell ref="F370:G370"/>
    <mergeCell ref="F371:G371"/>
    <mergeCell ref="F372:G372"/>
    <mergeCell ref="F374:G374"/>
    <mergeCell ref="B368:C368"/>
    <mergeCell ref="B369:C369"/>
    <mergeCell ref="F373:G373"/>
    <mergeCell ref="E380:G382"/>
    <mergeCell ref="E383:G385"/>
    <mergeCell ref="E386:G388"/>
    <mergeCell ref="E389:G391"/>
    <mergeCell ref="F365:G365"/>
    <mergeCell ref="F366:G366"/>
    <mergeCell ref="B367:C367"/>
    <mergeCell ref="A340:D342"/>
    <mergeCell ref="A389:D391"/>
    <mergeCell ref="A399:A401"/>
    <mergeCell ref="B374:C374"/>
    <mergeCell ref="A347:A349"/>
    <mergeCell ref="B304:E306"/>
    <mergeCell ref="B307:G309"/>
    <mergeCell ref="B310:G312"/>
    <mergeCell ref="B313:G313"/>
    <mergeCell ref="F321:G321"/>
    <mergeCell ref="F317:G317"/>
    <mergeCell ref="B318:C318"/>
    <mergeCell ref="F318:G318"/>
    <mergeCell ref="B319:C319"/>
    <mergeCell ref="B320:C320"/>
    <mergeCell ref="A298:A300"/>
    <mergeCell ref="A288:D290"/>
    <mergeCell ref="A252:A254"/>
    <mergeCell ref="A301:A303"/>
    <mergeCell ref="B275:C275"/>
    <mergeCell ref="A266:B266"/>
    <mergeCell ref="A273:B273"/>
    <mergeCell ref="B274:C274"/>
    <mergeCell ref="B276:C276"/>
    <mergeCell ref="A281:D281"/>
    <mergeCell ref="A282:D284"/>
    <mergeCell ref="A285:D287"/>
    <mergeCell ref="A261:A263"/>
    <mergeCell ref="A258:A260"/>
    <mergeCell ref="A255:A257"/>
    <mergeCell ref="A239:D241"/>
    <mergeCell ref="B227:C227"/>
    <mergeCell ref="A200:A202"/>
    <mergeCell ref="A209:A211"/>
    <mergeCell ref="A206:A208"/>
    <mergeCell ref="A217:B217"/>
    <mergeCell ref="A224:B224"/>
    <mergeCell ref="B225:C225"/>
    <mergeCell ref="A203:A205"/>
    <mergeCell ref="A212:A214"/>
    <mergeCell ref="B215:G215"/>
    <mergeCell ref="F223:G223"/>
    <mergeCell ref="F224:G224"/>
    <mergeCell ref="A233:D235"/>
    <mergeCell ref="A236:D238"/>
    <mergeCell ref="F218:G218"/>
    <mergeCell ref="F219:G219"/>
    <mergeCell ref="B220:C220"/>
    <mergeCell ref="F220:G220"/>
    <mergeCell ref="B221:C221"/>
    <mergeCell ref="B222:C222"/>
    <mergeCell ref="B200:G202"/>
    <mergeCell ref="B203:G205"/>
    <mergeCell ref="B206:E208"/>
    <mergeCell ref="A62:A64"/>
    <mergeCell ref="A59:A61"/>
    <mergeCell ref="A65:A67"/>
    <mergeCell ref="A56:A58"/>
    <mergeCell ref="A114:A116"/>
    <mergeCell ref="B128:C128"/>
    <mergeCell ref="B178:C178"/>
    <mergeCell ref="B177:C177"/>
    <mergeCell ref="B176:C176"/>
    <mergeCell ref="A160:A162"/>
    <mergeCell ref="A157:A159"/>
    <mergeCell ref="A168:B168"/>
    <mergeCell ref="A175:B175"/>
    <mergeCell ref="A154:A156"/>
    <mergeCell ref="A163:A165"/>
    <mergeCell ref="B129:C129"/>
    <mergeCell ref="A141:D143"/>
    <mergeCell ref="A135:D137"/>
    <mergeCell ref="A138:D140"/>
    <mergeCell ref="A126:B126"/>
    <mergeCell ref="B127:C127"/>
    <mergeCell ref="A151:A153"/>
    <mergeCell ref="B124:C124"/>
    <mergeCell ref="B151:G153"/>
    <mergeCell ref="A487:D489"/>
    <mergeCell ref="A95:D97"/>
    <mergeCell ref="A144:D146"/>
    <mergeCell ref="A193:D195"/>
    <mergeCell ref="A242:D244"/>
    <mergeCell ref="A432:D434"/>
    <mergeCell ref="A435:D437"/>
    <mergeCell ref="A478:D480"/>
    <mergeCell ref="A481:D483"/>
    <mergeCell ref="B373:C373"/>
    <mergeCell ref="A484:D486"/>
    <mergeCell ref="A331:D333"/>
    <mergeCell ref="A291:D293"/>
    <mergeCell ref="A334:D336"/>
    <mergeCell ref="A337:D339"/>
    <mergeCell ref="A477:D477"/>
    <mergeCell ref="A420:B420"/>
    <mergeCell ref="A396:A398"/>
    <mergeCell ref="B423:C423"/>
    <mergeCell ref="A428:D428"/>
    <mergeCell ref="A86:D88"/>
    <mergeCell ref="A89:D91"/>
    <mergeCell ref="A85:D85"/>
    <mergeCell ref="F10:F12"/>
    <mergeCell ref="G10:G12"/>
    <mergeCell ref="F22:G22"/>
    <mergeCell ref="F23:G23"/>
    <mergeCell ref="B26:C26"/>
    <mergeCell ref="A330:D330"/>
    <mergeCell ref="A119:B119"/>
    <mergeCell ref="A134:D134"/>
    <mergeCell ref="A183:D183"/>
    <mergeCell ref="B226:C226"/>
    <mergeCell ref="A232:D232"/>
    <mergeCell ref="B25:C25"/>
    <mergeCell ref="B10:E12"/>
    <mergeCell ref="A35:G35"/>
    <mergeCell ref="A53:A55"/>
    <mergeCell ref="F24:G24"/>
    <mergeCell ref="B24:C24"/>
    <mergeCell ref="A21:B21"/>
    <mergeCell ref="A7:A9"/>
    <mergeCell ref="A4:A6"/>
    <mergeCell ref="A13:A15"/>
    <mergeCell ref="A10:A12"/>
    <mergeCell ref="A16:A18"/>
    <mergeCell ref="A34:G34"/>
    <mergeCell ref="F27:G27"/>
    <mergeCell ref="F28:G28"/>
    <mergeCell ref="F29:G29"/>
    <mergeCell ref="A33:G33"/>
    <mergeCell ref="A28:B28"/>
    <mergeCell ref="B29:C29"/>
    <mergeCell ref="B30:C30"/>
    <mergeCell ref="B31:C31"/>
    <mergeCell ref="F30:G30"/>
    <mergeCell ref="F31:G31"/>
    <mergeCell ref="B4:G6"/>
    <mergeCell ref="B7:G9"/>
    <mergeCell ref="B13:G15"/>
    <mergeCell ref="B16:G18"/>
    <mergeCell ref="B19:G19"/>
  </mergeCells>
  <dataValidations xWindow="384" yWindow="430" count="13">
    <dataValidation type="list" allowBlank="1" showInputMessage="1" showErrorMessage="1" sqref="F22:F24 F120:F122 F71:F73 F414:F416 F365:F367 F316:F318 F169:F171 F218:F220 F267:F269 F463:F465" xr:uid="{97B209EA-CAE2-41B5-909E-8537115640F7}">
      <formula1>"Prevention,Protection,Mitigation,Response,Recovery"</formula1>
    </dataValidation>
    <dataValidation type="list" allowBlank="1" showInputMessage="1" showErrorMessage="1" sqref="B411 B19 B68 B117 B166 B215 B264 B313 B362 B460" xr:uid="{F14984F2-E1AB-4D0C-A143-9B5295A905C4}">
      <formula1>"Building,Maintaining/Sustaining"</formula1>
    </dataValidation>
    <dataValidation type="list" allowBlank="1" showInputMessage="1" showErrorMessage="1" sqref="C21 C70 C119 C168 C217 C266 C315 C364 C413 C462 F27:G31 F76:G80 F125:G129 F174:G178 F223:G227 F272:G276 F321:G325 F370:G374 F419:G423 F468:G472" xr:uid="{3916284D-4291-4424-8C96-49F196DEC8DF}">
      <formula1>State_Regional_Priorities</formula1>
    </dataValidation>
    <dataValidation type="list" allowBlank="1" showInputMessage="1" showErrorMessage="1" sqref="B29:C31 B421:C423 B78:C80 B127:C129 B176:C178 B225:C227 B274:C276 B323:C325 B372:C374 B470:C472" xr:uid="{33812296-10A5-4034-9EB6-E4EDBF25CE3B}">
      <formula1>EMFs</formula1>
    </dataValidation>
    <dataValidation type="list" allowBlank="1" showInputMessage="1" showErrorMessage="1" sqref="B416:C418 B24:C26 B73:C75 B122:C124 B171:C173 B220:C222 B269:C271 B318:C320 B367:C369 B465:C467" xr:uid="{A91443DF-F770-4191-98FD-94FD062C54F6}">
      <formula1>POETE_Categories</formula1>
    </dataValidation>
    <dataValidation allowBlank="1" showInputMessage="1" showErrorMessage="1" prompt="This cell counts the number of named projects in this sheet." sqref="B1" xr:uid="{66E98313-C86A-4F02-9121-0E63C51CCA18}"/>
    <dataValidation allowBlank="1" showInputMessage="1" showErrorMessage="1" prompt="What will the project accomplish? How does this project address the identified gap or need and how does it support the Performance Goal identified in the table below?" sqref="B13:G15 B405 B62 B111 B160 B307 B209 B356 B258 B454" xr:uid="{89F1BDE9-0DC2-409B-993B-7B8FB5B8739C}"/>
    <dataValidation allowBlank="1" showInputMessage="1" showErrorMessage="1" prompt="Briefly describe the specific gap or need that this project addresses. The gap/need should correlate to the performance goal identified below._x000a_" sqref="B10" xr:uid="{0B1D0E71-79AA-4BFA-9313-B61F16B6B148}"/>
    <dataValidation allowBlank="1" showInputMessage="1" showErrorMessage="1" prompt="A Mission Area must be selected before a Core Capability can be selected." sqref="A171:A173 A220:A222 A269:A271 A24:A26 A318:A320 A73:A75 A465:A467 A122:A124 A367:A369 A416:A418" xr:uid="{DD666685-99C4-4FA8-ABE5-4383AF3B9B19}"/>
    <dataValidation allowBlank="1" showInputMessage="1" showErrorMessage="1" prompt="Describe the specific gap or need identified that this project addresses. " sqref="B206 B59 B108 B451 B402 B353 B304 B255 B157" xr:uid="{D1A17D4C-8CA5-4E64-AAFE-9A1E4C488C75}"/>
    <dataValidation allowBlank="1" showInputMessage="1" showErrorMessage="1" prompt="What is the anticipated impact of the project on the identified Priorities and Performance Goals? The impact statement should include a quantitative estimate of percent change/improvement in the supported core capabilities." sqref="B408 B359 B65 B114 B163 B212 B261 B310 B457" xr:uid="{AE484D1E-F78E-4897-9B78-F9FFFC23AD16}"/>
    <dataValidation allowBlank="1" showInputMessage="1" showErrorMessage="1" prompt="What is the anticipated impact of the project on the identified Priorities and Performance Goals? The impact statement should include a quantitative estimate of the degree to which the project will contribute to acheiving the identified performance goal." sqref="B16:G18" xr:uid="{003E33B7-E9D8-4715-BDD0-251F59044477}"/>
    <dataValidation type="list" allowBlank="1" showInputMessage="1" showErrorMessage="1" sqref="G10:G12 G59:G61 G108:G110 G157:G159 G206:G208 G255:G257 G304:G306 G353:G355 G402:G404 G451:G453" xr:uid="{4B9958AF-6AC1-42BD-8432-8D987F92F1B0}">
      <formula1>"THIRA/SPR,Hazard Mitigation Plan,After Action Report,Audit/Monitoring Finding,Other Deliberate Plan"</formula1>
    </dataValidation>
  </dataValidations>
  <hyperlinks>
    <hyperlink ref="A34:F34" r:id="rId1" display="Core Capability Development Sheets" xr:uid="{0E0A1748-10ED-476B-8503-57C822627E27}"/>
    <hyperlink ref="A35:F35" location="'Definitions and Guidance'!A1" display="For additional guidance, please click here." xr:uid="{8754AA08-2208-46E6-9E64-D1B4540944EE}"/>
    <hyperlink ref="A83:F83" r:id="rId2" display="Core Capability Development Sheets" xr:uid="{6E9DB99B-B8BA-4137-B6A6-C07A963F475D}"/>
    <hyperlink ref="A84:F84" location="'Definitions and Guidance'!A1" display="For additional guidance, please click here." xr:uid="{079D8163-4041-41AD-87D3-B7FDEBD87AEF}"/>
    <hyperlink ref="A132:F132" r:id="rId3" display="Core Capability Development Sheets" xr:uid="{A1C1B2DE-8CEB-4A0F-9087-4DE252849E23}"/>
    <hyperlink ref="A133:F133" location="'Definitions and Guidance'!A1" display="For additional guidance, please click here." xr:uid="{4D4DBCCC-AFCC-49B8-A7B7-A8582AF43FB5}"/>
    <hyperlink ref="A181:F181" r:id="rId4" display="Core Capability Development Sheets" xr:uid="{380CEBD0-BEE1-46AA-BB4A-0722F4D9602C}"/>
    <hyperlink ref="A182:F182" location="'Definitions and Guidance'!A1" display="For additional guidance, please click here." xr:uid="{511EA0B1-6386-4E80-9B03-B514431B41F6}"/>
    <hyperlink ref="A230:F230" r:id="rId5" display="Core Capability Development Sheets" xr:uid="{8F832EBF-C024-43D5-8AD5-AE8A740A952E}"/>
    <hyperlink ref="A231:F231" location="'Definitions and Guidance'!A1" display="For additional guidance, please click here." xr:uid="{F57967D5-9309-4B7A-A2B2-F25BA9BB5AA5}"/>
    <hyperlink ref="A279:F279" r:id="rId6" display="Core Capability Development Sheets" xr:uid="{3F42E326-C0A2-4C47-B1F6-01A3AD194F50}"/>
    <hyperlink ref="A280:F280" location="'Definitions and Guidance'!A1" display="For additional guidance, please click here." xr:uid="{A27868C4-FA3F-43DF-BF69-21E095075264}"/>
    <hyperlink ref="A328:F328" r:id="rId7" display="Core Capability Development Sheets" xr:uid="{37B42B4B-2B3C-419C-B951-ED813D37B122}"/>
    <hyperlink ref="A329:F329" location="'Definitions and Guidance'!A1" display="For additional guidance, please click here." xr:uid="{2C73C046-AADC-4DB9-BD93-0D2A900F29A0}"/>
    <hyperlink ref="A377:F377" r:id="rId8" display="Core Capability Development Sheets" xr:uid="{67DC6082-8C38-4A4D-9BC4-50C6DC4686E2}"/>
    <hyperlink ref="A378:F378" location="'Definitions and Guidance'!A1" display="For additional guidance, please click here." xr:uid="{91047605-66D7-4454-A1F2-3B0A5D69B41C}"/>
    <hyperlink ref="A426:F426" r:id="rId9" display="Core Capability Development Sheets" xr:uid="{13219042-4A81-4AB1-AF17-E8037F1EE508}"/>
    <hyperlink ref="A427:F427" location="'Definitions and Guidance'!A1" display="For additional guidance, please click here." xr:uid="{A3C4D13E-9F58-4D32-967E-B6AD3DCB94B1}"/>
    <hyperlink ref="A475:F475" r:id="rId10" display="Core Capability Development Sheets" xr:uid="{25471A27-1441-47AA-BDEE-E717A02F9533}"/>
    <hyperlink ref="A476:F476" location="'Definitions and Guidance'!A1" display="For additional guidance, please click here." xr:uid="{3F853FD7-764E-4762-B37D-3694D77335B2}"/>
  </hyperlinks>
  <pageMargins left="0.7" right="0.7" top="0.75" bottom="0.75" header="0.3" footer="0.3"/>
  <pageSetup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48AA5-3DD2-48E6-81FE-5D9FD93A387C}">
  <dimension ref="A1:K799"/>
  <sheetViews>
    <sheetView zoomScale="85" zoomScaleNormal="85" workbookViewId="0">
      <selection activeCell="H8" sqref="H8"/>
    </sheetView>
  </sheetViews>
  <sheetFormatPr defaultColWidth="8.86328125" defaultRowHeight="14.25" x14ac:dyDescent="0.45"/>
  <cols>
    <col min="1" max="1" width="11.796875" style="142" customWidth="1"/>
    <col min="2" max="2" width="10.19921875" style="142" customWidth="1"/>
    <col min="3" max="3" width="61.46484375" style="142" customWidth="1"/>
    <col min="4" max="4" width="17.6640625" style="142" customWidth="1"/>
    <col min="5" max="8" width="16.19921875" style="142" customWidth="1"/>
    <col min="9" max="9" width="61.796875" style="142" customWidth="1"/>
    <col min="10" max="11" width="7.33203125" style="142" customWidth="1"/>
    <col min="12" max="16384" width="8.86328125" style="106"/>
  </cols>
  <sheetData>
    <row r="1" spans="1:11" ht="33.6" customHeight="1" thickBot="1" x14ac:dyDescent="0.5">
      <c r="A1" s="140" t="s">
        <v>91</v>
      </c>
      <c r="B1" s="153">
        <v>1</v>
      </c>
      <c r="C1" s="154"/>
      <c r="D1" s="155"/>
      <c r="E1" s="155"/>
      <c r="F1" s="155"/>
      <c r="G1" s="155"/>
      <c r="H1" s="155"/>
      <c r="I1" s="155"/>
      <c r="J1" s="155"/>
      <c r="K1" s="155"/>
    </row>
    <row r="2" spans="1:11" ht="15.6" customHeight="1" x14ac:dyDescent="0.45">
      <c r="A2" s="406" t="s">
        <v>108</v>
      </c>
      <c r="B2" s="388">
        <f>Name1</f>
        <v>0</v>
      </c>
      <c r="C2" s="389"/>
      <c r="D2" s="155"/>
      <c r="E2" s="155"/>
      <c r="F2" s="155"/>
      <c r="G2" s="155"/>
    </row>
    <row r="3" spans="1:11" ht="15.6" customHeight="1" x14ac:dyDescent="0.45">
      <c r="A3" s="386"/>
      <c r="B3" s="388"/>
      <c r="C3" s="389"/>
      <c r="D3" s="155"/>
      <c r="E3" s="155"/>
      <c r="F3" s="155"/>
    </row>
    <row r="4" spans="1:11" ht="15.6" customHeight="1" x14ac:dyDescent="0.45">
      <c r="A4" s="387"/>
      <c r="B4" s="390"/>
      <c r="C4" s="391"/>
    </row>
    <row r="5" spans="1:11" ht="15.6" customHeight="1" x14ac:dyDescent="0.45">
      <c r="A5" s="386" t="s">
        <v>195</v>
      </c>
      <c r="B5" s="392">
        <f>GapA1</f>
        <v>0</v>
      </c>
      <c r="C5" s="393"/>
    </row>
    <row r="6" spans="1:11" ht="15.6" customHeight="1" x14ac:dyDescent="0.45">
      <c r="A6" s="386"/>
      <c r="B6" s="394"/>
      <c r="C6" s="395"/>
    </row>
    <row r="7" spans="1:11" ht="15.6" customHeight="1" x14ac:dyDescent="0.45">
      <c r="A7" s="387"/>
      <c r="B7" s="396"/>
      <c r="C7" s="397"/>
    </row>
    <row r="8" spans="1:11" ht="15.6" customHeight="1" x14ac:dyDescent="0.45">
      <c r="A8" s="386" t="s">
        <v>199</v>
      </c>
      <c r="B8" s="392">
        <f>Objective1</f>
        <v>0</v>
      </c>
      <c r="C8" s="393"/>
    </row>
    <row r="9" spans="1:11" ht="15.6" customHeight="1" x14ac:dyDescent="0.45">
      <c r="A9" s="386"/>
      <c r="B9" s="394"/>
      <c r="C9" s="395"/>
    </row>
    <row r="10" spans="1:11" ht="15.6" customHeight="1" x14ac:dyDescent="0.45">
      <c r="A10" s="387"/>
      <c r="B10" s="396"/>
      <c r="C10" s="397"/>
    </row>
    <row r="11" spans="1:11" ht="15.6" customHeight="1" x14ac:dyDescent="0.45">
      <c r="A11" s="358" t="s">
        <v>210</v>
      </c>
      <c r="B11" s="398">
        <f>Capacity1</f>
        <v>0</v>
      </c>
      <c r="C11" s="399"/>
    </row>
    <row r="12" spans="1:11" ht="15.6" customHeight="1" x14ac:dyDescent="0.45">
      <c r="A12" s="359"/>
      <c r="B12" s="400"/>
      <c r="C12" s="389"/>
    </row>
    <row r="13" spans="1:11" ht="15.6" customHeight="1" thickBot="1" x14ac:dyDescent="0.5">
      <c r="A13" s="359"/>
      <c r="B13" s="401"/>
      <c r="C13" s="402"/>
    </row>
    <row r="14" spans="1:11" x14ac:dyDescent="0.45">
      <c r="A14" s="156"/>
      <c r="B14" s="155"/>
    </row>
    <row r="15" spans="1:11" ht="14.65" thickBot="1" x14ac:dyDescent="0.5">
      <c r="A15" s="157"/>
      <c r="B15" s="157"/>
      <c r="C15" s="158"/>
      <c r="D15" s="157"/>
      <c r="E15" s="157"/>
      <c r="F15" s="157"/>
      <c r="G15" s="157"/>
      <c r="H15" s="157"/>
      <c r="I15" s="157"/>
      <c r="J15" s="157"/>
      <c r="K15" s="157"/>
    </row>
    <row r="16" spans="1:11" ht="21.75" customHeight="1" x14ac:dyDescent="0.45">
      <c r="A16" s="403" t="s">
        <v>172</v>
      </c>
      <c r="B16" s="404"/>
      <c r="C16" s="404"/>
      <c r="D16" s="404"/>
      <c r="E16" s="404"/>
      <c r="F16" s="404"/>
      <c r="G16" s="404"/>
      <c r="H16" s="404"/>
      <c r="I16" s="405"/>
    </row>
    <row r="17" spans="1:11" ht="29" customHeight="1" thickBot="1" x14ac:dyDescent="0.5">
      <c r="A17" s="159" t="s">
        <v>89</v>
      </c>
      <c r="B17" s="160" t="s">
        <v>37</v>
      </c>
      <c r="C17" s="161" t="s">
        <v>161</v>
      </c>
      <c r="D17" s="187" t="s">
        <v>110</v>
      </c>
      <c r="E17" s="161" t="s">
        <v>219</v>
      </c>
      <c r="F17" s="161" t="s">
        <v>220</v>
      </c>
      <c r="G17" s="161" t="s">
        <v>196</v>
      </c>
      <c r="H17" s="161" t="s">
        <v>197</v>
      </c>
      <c r="I17" s="163" t="s">
        <v>38</v>
      </c>
    </row>
    <row r="18" spans="1:11" x14ac:dyDescent="0.45">
      <c r="A18" s="380">
        <v>1</v>
      </c>
      <c r="B18" s="383">
        <v>1</v>
      </c>
      <c r="C18" s="130"/>
      <c r="D18" s="164"/>
      <c r="E18" s="164"/>
      <c r="F18" s="164"/>
      <c r="G18" s="164"/>
      <c r="H18" s="164"/>
      <c r="I18" s="134"/>
    </row>
    <row r="19" spans="1:11" x14ac:dyDescent="0.45">
      <c r="A19" s="381"/>
      <c r="B19" s="384"/>
      <c r="C19" s="131"/>
      <c r="D19" s="165"/>
      <c r="E19" s="165"/>
      <c r="F19" s="165"/>
      <c r="G19" s="165"/>
      <c r="H19" s="165"/>
      <c r="I19" s="135"/>
    </row>
    <row r="20" spans="1:11" x14ac:dyDescent="0.45">
      <c r="A20" s="381"/>
      <c r="B20" s="384"/>
      <c r="C20" s="131"/>
      <c r="D20" s="165"/>
      <c r="E20" s="165"/>
      <c r="F20" s="165"/>
      <c r="G20" s="165"/>
      <c r="H20" s="165"/>
      <c r="I20" s="135"/>
    </row>
    <row r="21" spans="1:11" x14ac:dyDescent="0.45">
      <c r="A21" s="381"/>
      <c r="B21" s="384"/>
      <c r="C21" s="132"/>
      <c r="D21" s="166"/>
      <c r="E21" s="166"/>
      <c r="F21" s="166"/>
      <c r="G21" s="166"/>
      <c r="H21" s="166"/>
      <c r="I21" s="136"/>
    </row>
    <row r="22" spans="1:11" s="150" customFormat="1" ht="14.65" thickBot="1" x14ac:dyDescent="0.5">
      <c r="A22" s="381"/>
      <c r="B22" s="385"/>
      <c r="C22" s="133"/>
      <c r="D22" s="167"/>
      <c r="E22" s="167"/>
      <c r="F22" s="167"/>
      <c r="G22" s="167"/>
      <c r="H22" s="167"/>
      <c r="I22" s="137"/>
      <c r="J22" s="142"/>
      <c r="K22" s="142"/>
    </row>
    <row r="23" spans="1:11" x14ac:dyDescent="0.45">
      <c r="A23" s="381"/>
      <c r="B23" s="383">
        <v>2</v>
      </c>
      <c r="C23" s="130"/>
      <c r="D23" s="164"/>
      <c r="E23" s="164"/>
      <c r="F23" s="164"/>
      <c r="G23" s="164"/>
      <c r="H23" s="164"/>
      <c r="I23" s="134"/>
    </row>
    <row r="24" spans="1:11" x14ac:dyDescent="0.45">
      <c r="A24" s="381"/>
      <c r="B24" s="384"/>
      <c r="C24" s="131"/>
      <c r="D24" s="165"/>
      <c r="E24" s="165"/>
      <c r="F24" s="165"/>
      <c r="G24" s="165"/>
      <c r="H24" s="165"/>
      <c r="I24" s="135"/>
    </row>
    <row r="25" spans="1:11" x14ac:dyDescent="0.45">
      <c r="A25" s="381"/>
      <c r="B25" s="384"/>
      <c r="C25" s="131"/>
      <c r="D25" s="165"/>
      <c r="E25" s="165"/>
      <c r="F25" s="165"/>
      <c r="G25" s="165"/>
      <c r="H25" s="165"/>
      <c r="I25" s="135"/>
    </row>
    <row r="26" spans="1:11" x14ac:dyDescent="0.45">
      <c r="A26" s="381"/>
      <c r="B26" s="384"/>
      <c r="C26" s="132"/>
      <c r="D26" s="166"/>
      <c r="E26" s="166"/>
      <c r="F26" s="166"/>
      <c r="G26" s="166"/>
      <c r="H26" s="166"/>
      <c r="I26" s="136"/>
    </row>
    <row r="27" spans="1:11" ht="14.65" thickBot="1" x14ac:dyDescent="0.5">
      <c r="A27" s="381"/>
      <c r="B27" s="385"/>
      <c r="C27" s="133"/>
      <c r="D27" s="167"/>
      <c r="E27" s="167"/>
      <c r="F27" s="167"/>
      <c r="G27" s="167"/>
      <c r="H27" s="167"/>
      <c r="I27" s="137"/>
    </row>
    <row r="28" spans="1:11" x14ac:dyDescent="0.45">
      <c r="A28" s="381"/>
      <c r="B28" s="383">
        <v>3</v>
      </c>
      <c r="C28" s="130"/>
      <c r="D28" s="164"/>
      <c r="E28" s="164"/>
      <c r="F28" s="164"/>
      <c r="G28" s="164"/>
      <c r="H28" s="164"/>
      <c r="I28" s="134"/>
    </row>
    <row r="29" spans="1:11" x14ac:dyDescent="0.45">
      <c r="A29" s="381"/>
      <c r="B29" s="384"/>
      <c r="C29" s="131"/>
      <c r="D29" s="165"/>
      <c r="E29" s="165"/>
      <c r="F29" s="165"/>
      <c r="G29" s="165"/>
      <c r="H29" s="165"/>
      <c r="I29" s="135"/>
    </row>
    <row r="30" spans="1:11" x14ac:dyDescent="0.45">
      <c r="A30" s="381"/>
      <c r="B30" s="384"/>
      <c r="C30" s="131"/>
      <c r="D30" s="165"/>
      <c r="E30" s="165"/>
      <c r="F30" s="165"/>
      <c r="G30" s="165"/>
      <c r="H30" s="165"/>
      <c r="I30" s="135"/>
    </row>
    <row r="31" spans="1:11" x14ac:dyDescent="0.45">
      <c r="A31" s="381"/>
      <c r="B31" s="384"/>
      <c r="C31" s="132"/>
      <c r="D31" s="166"/>
      <c r="E31" s="166"/>
      <c r="F31" s="166"/>
      <c r="G31" s="166"/>
      <c r="H31" s="166"/>
      <c r="I31" s="136"/>
    </row>
    <row r="32" spans="1:11" ht="14.65" thickBot="1" x14ac:dyDescent="0.5">
      <c r="A32" s="381"/>
      <c r="B32" s="385"/>
      <c r="C32" s="133"/>
      <c r="D32" s="167"/>
      <c r="E32" s="167"/>
      <c r="F32" s="167"/>
      <c r="G32" s="167"/>
      <c r="H32" s="167"/>
      <c r="I32" s="137"/>
    </row>
    <row r="33" spans="1:9" x14ac:dyDescent="0.45">
      <c r="A33" s="381"/>
      <c r="B33" s="383">
        <v>4</v>
      </c>
      <c r="C33" s="130"/>
      <c r="D33" s="164"/>
      <c r="E33" s="164"/>
      <c r="F33" s="164"/>
      <c r="G33" s="164"/>
      <c r="H33" s="164"/>
      <c r="I33" s="134"/>
    </row>
    <row r="34" spans="1:9" x14ac:dyDescent="0.45">
      <c r="A34" s="381"/>
      <c r="B34" s="384"/>
      <c r="C34" s="131"/>
      <c r="D34" s="165"/>
      <c r="E34" s="165"/>
      <c r="F34" s="165"/>
      <c r="G34" s="165"/>
      <c r="H34" s="165"/>
      <c r="I34" s="135"/>
    </row>
    <row r="35" spans="1:9" x14ac:dyDescent="0.45">
      <c r="A35" s="381"/>
      <c r="B35" s="384"/>
      <c r="C35" s="131"/>
      <c r="D35" s="165"/>
      <c r="E35" s="165"/>
      <c r="F35" s="165"/>
      <c r="G35" s="165"/>
      <c r="H35" s="165"/>
      <c r="I35" s="135"/>
    </row>
    <row r="36" spans="1:9" x14ac:dyDescent="0.45">
      <c r="A36" s="381"/>
      <c r="B36" s="384"/>
      <c r="C36" s="132"/>
      <c r="D36" s="166"/>
      <c r="E36" s="166"/>
      <c r="F36" s="166"/>
      <c r="G36" s="166"/>
      <c r="H36" s="166"/>
      <c r="I36" s="136"/>
    </row>
    <row r="37" spans="1:9" ht="14.65" thickBot="1" x14ac:dyDescent="0.5">
      <c r="A37" s="382"/>
      <c r="B37" s="385"/>
      <c r="C37" s="133"/>
      <c r="D37" s="167"/>
      <c r="E37" s="167"/>
      <c r="F37" s="167"/>
      <c r="G37" s="167"/>
      <c r="H37" s="167"/>
      <c r="I37" s="137"/>
    </row>
    <row r="38" spans="1:9" x14ac:dyDescent="0.45">
      <c r="A38" s="380">
        <v>2</v>
      </c>
      <c r="B38" s="383">
        <v>5</v>
      </c>
      <c r="C38" s="130"/>
      <c r="D38" s="164"/>
      <c r="E38" s="164"/>
      <c r="F38" s="164"/>
      <c r="G38" s="164"/>
      <c r="H38" s="164"/>
      <c r="I38" s="134"/>
    </row>
    <row r="39" spans="1:9" x14ac:dyDescent="0.45">
      <c r="A39" s="381"/>
      <c r="B39" s="384"/>
      <c r="C39" s="131"/>
      <c r="D39" s="165"/>
      <c r="E39" s="165"/>
      <c r="F39" s="165"/>
      <c r="G39" s="165"/>
      <c r="H39" s="165"/>
      <c r="I39" s="135"/>
    </row>
    <row r="40" spans="1:9" x14ac:dyDescent="0.45">
      <c r="A40" s="381"/>
      <c r="B40" s="384"/>
      <c r="C40" s="131"/>
      <c r="D40" s="165"/>
      <c r="E40" s="165"/>
      <c r="F40" s="165"/>
      <c r="G40" s="165"/>
      <c r="H40" s="165"/>
      <c r="I40" s="135"/>
    </row>
    <row r="41" spans="1:9" x14ac:dyDescent="0.45">
      <c r="A41" s="381"/>
      <c r="B41" s="384"/>
      <c r="C41" s="132"/>
      <c r="D41" s="166"/>
      <c r="E41" s="166"/>
      <c r="F41" s="166"/>
      <c r="G41" s="166"/>
      <c r="H41" s="166"/>
      <c r="I41" s="136"/>
    </row>
    <row r="42" spans="1:9" ht="14.65" thickBot="1" x14ac:dyDescent="0.5">
      <c r="A42" s="381"/>
      <c r="B42" s="385"/>
      <c r="C42" s="133"/>
      <c r="D42" s="167"/>
      <c r="E42" s="167"/>
      <c r="F42" s="167"/>
      <c r="G42" s="167"/>
      <c r="H42" s="167"/>
      <c r="I42" s="137"/>
    </row>
    <row r="43" spans="1:9" x14ac:dyDescent="0.45">
      <c r="A43" s="381"/>
      <c r="B43" s="383">
        <v>6</v>
      </c>
      <c r="C43" s="130"/>
      <c r="D43" s="164"/>
      <c r="E43" s="164"/>
      <c r="F43" s="164"/>
      <c r="G43" s="164"/>
      <c r="H43" s="164"/>
      <c r="I43" s="134"/>
    </row>
    <row r="44" spans="1:9" x14ac:dyDescent="0.45">
      <c r="A44" s="381"/>
      <c r="B44" s="384"/>
      <c r="C44" s="131"/>
      <c r="D44" s="165"/>
      <c r="E44" s="165"/>
      <c r="F44" s="165"/>
      <c r="G44" s="165"/>
      <c r="H44" s="165"/>
      <c r="I44" s="135"/>
    </row>
    <row r="45" spans="1:9" x14ac:dyDescent="0.45">
      <c r="A45" s="381"/>
      <c r="B45" s="384"/>
      <c r="C45" s="131"/>
      <c r="D45" s="165"/>
      <c r="E45" s="165"/>
      <c r="F45" s="165"/>
      <c r="G45" s="165"/>
      <c r="H45" s="165"/>
      <c r="I45" s="135"/>
    </row>
    <row r="46" spans="1:9" x14ac:dyDescent="0.45">
      <c r="A46" s="381"/>
      <c r="B46" s="384"/>
      <c r="C46" s="132"/>
      <c r="D46" s="166"/>
      <c r="E46" s="166"/>
      <c r="F46" s="166"/>
      <c r="G46" s="166"/>
      <c r="H46" s="166"/>
      <c r="I46" s="136"/>
    </row>
    <row r="47" spans="1:9" ht="14.65" thickBot="1" x14ac:dyDescent="0.5">
      <c r="A47" s="381"/>
      <c r="B47" s="385"/>
      <c r="C47" s="133"/>
      <c r="D47" s="167"/>
      <c r="E47" s="167"/>
      <c r="F47" s="167"/>
      <c r="G47" s="167"/>
      <c r="H47" s="167"/>
      <c r="I47" s="137"/>
    </row>
    <row r="48" spans="1:9" x14ac:dyDescent="0.45">
      <c r="A48" s="381"/>
      <c r="B48" s="383">
        <v>7</v>
      </c>
      <c r="C48" s="130"/>
      <c r="D48" s="164"/>
      <c r="E48" s="164"/>
      <c r="F48" s="164"/>
      <c r="G48" s="164"/>
      <c r="H48" s="164"/>
      <c r="I48" s="134"/>
    </row>
    <row r="49" spans="1:9" x14ac:dyDescent="0.45">
      <c r="A49" s="381"/>
      <c r="B49" s="384"/>
      <c r="C49" s="131"/>
      <c r="D49" s="165"/>
      <c r="E49" s="165"/>
      <c r="F49" s="165"/>
      <c r="G49" s="165"/>
      <c r="H49" s="165"/>
      <c r="I49" s="135"/>
    </row>
    <row r="50" spans="1:9" x14ac:dyDescent="0.45">
      <c r="A50" s="381"/>
      <c r="B50" s="384"/>
      <c r="C50" s="131"/>
      <c r="D50" s="165"/>
      <c r="E50" s="165"/>
      <c r="F50" s="165"/>
      <c r="G50" s="165"/>
      <c r="H50" s="165"/>
      <c r="I50" s="135"/>
    </row>
    <row r="51" spans="1:9" x14ac:dyDescent="0.45">
      <c r="A51" s="381"/>
      <c r="B51" s="384"/>
      <c r="C51" s="132"/>
      <c r="D51" s="166"/>
      <c r="E51" s="166"/>
      <c r="F51" s="166"/>
      <c r="G51" s="166"/>
      <c r="H51" s="166"/>
      <c r="I51" s="136"/>
    </row>
    <row r="52" spans="1:9" ht="14.65" thickBot="1" x14ac:dyDescent="0.5">
      <c r="A52" s="381"/>
      <c r="B52" s="385"/>
      <c r="C52" s="133"/>
      <c r="D52" s="167"/>
      <c r="E52" s="167"/>
      <c r="F52" s="167"/>
      <c r="G52" s="167"/>
      <c r="H52" s="167"/>
      <c r="I52" s="137"/>
    </row>
    <row r="53" spans="1:9" x14ac:dyDescent="0.45">
      <c r="A53" s="381"/>
      <c r="B53" s="383">
        <v>8</v>
      </c>
      <c r="C53" s="130"/>
      <c r="D53" s="164"/>
      <c r="E53" s="164"/>
      <c r="F53" s="164"/>
      <c r="G53" s="164"/>
      <c r="H53" s="164"/>
      <c r="I53" s="134"/>
    </row>
    <row r="54" spans="1:9" x14ac:dyDescent="0.45">
      <c r="A54" s="381"/>
      <c r="B54" s="384"/>
      <c r="C54" s="131"/>
      <c r="D54" s="165"/>
      <c r="E54" s="165"/>
      <c r="F54" s="165"/>
      <c r="G54" s="165"/>
      <c r="H54" s="165"/>
      <c r="I54" s="135"/>
    </row>
    <row r="55" spans="1:9" x14ac:dyDescent="0.45">
      <c r="A55" s="381"/>
      <c r="B55" s="384"/>
      <c r="C55" s="131"/>
      <c r="D55" s="165"/>
      <c r="E55" s="165"/>
      <c r="F55" s="165"/>
      <c r="G55" s="165"/>
      <c r="H55" s="165"/>
      <c r="I55" s="135"/>
    </row>
    <row r="56" spans="1:9" x14ac:dyDescent="0.45">
      <c r="A56" s="381"/>
      <c r="B56" s="384"/>
      <c r="C56" s="132"/>
      <c r="D56" s="166"/>
      <c r="E56" s="166"/>
      <c r="F56" s="166"/>
      <c r="G56" s="166"/>
      <c r="H56" s="166"/>
      <c r="I56" s="136"/>
    </row>
    <row r="57" spans="1:9" ht="14.65" thickBot="1" x14ac:dyDescent="0.5">
      <c r="A57" s="382"/>
      <c r="B57" s="385"/>
      <c r="C57" s="133"/>
      <c r="D57" s="167"/>
      <c r="E57" s="167"/>
      <c r="F57" s="167"/>
      <c r="G57" s="167"/>
      <c r="H57" s="167"/>
      <c r="I57" s="137"/>
    </row>
    <row r="58" spans="1:9" x14ac:dyDescent="0.45">
      <c r="A58" s="380">
        <v>3</v>
      </c>
      <c r="B58" s="383">
        <v>9</v>
      </c>
      <c r="C58" s="130"/>
      <c r="D58" s="164"/>
      <c r="E58" s="164"/>
      <c r="F58" s="164"/>
      <c r="G58" s="164"/>
      <c r="H58" s="164"/>
      <c r="I58" s="134"/>
    </row>
    <row r="59" spans="1:9" x14ac:dyDescent="0.45">
      <c r="A59" s="381"/>
      <c r="B59" s="384"/>
      <c r="C59" s="131"/>
      <c r="D59" s="165"/>
      <c r="E59" s="165"/>
      <c r="F59" s="165"/>
      <c r="G59" s="165"/>
      <c r="H59" s="165"/>
      <c r="I59" s="135"/>
    </row>
    <row r="60" spans="1:9" x14ac:dyDescent="0.45">
      <c r="A60" s="381"/>
      <c r="B60" s="384"/>
      <c r="C60" s="131"/>
      <c r="D60" s="165"/>
      <c r="E60" s="165"/>
      <c r="F60" s="165"/>
      <c r="G60" s="165"/>
      <c r="H60" s="165"/>
      <c r="I60" s="135"/>
    </row>
    <row r="61" spans="1:9" x14ac:dyDescent="0.45">
      <c r="A61" s="381"/>
      <c r="B61" s="384"/>
      <c r="C61" s="132"/>
      <c r="D61" s="166"/>
      <c r="E61" s="166"/>
      <c r="F61" s="166"/>
      <c r="G61" s="166"/>
      <c r="H61" s="166"/>
      <c r="I61" s="136"/>
    </row>
    <row r="62" spans="1:9" ht="14.65" thickBot="1" x14ac:dyDescent="0.5">
      <c r="A62" s="381"/>
      <c r="B62" s="385"/>
      <c r="C62" s="133"/>
      <c r="D62" s="167"/>
      <c r="E62" s="167"/>
      <c r="F62" s="167"/>
      <c r="G62" s="167"/>
      <c r="H62" s="167"/>
      <c r="I62" s="137"/>
    </row>
    <row r="63" spans="1:9" x14ac:dyDescent="0.45">
      <c r="A63" s="381"/>
      <c r="B63" s="383">
        <v>10</v>
      </c>
      <c r="C63" s="130"/>
      <c r="D63" s="164"/>
      <c r="E63" s="164"/>
      <c r="F63" s="164"/>
      <c r="G63" s="164"/>
      <c r="H63" s="164"/>
      <c r="I63" s="134"/>
    </row>
    <row r="64" spans="1:9" x14ac:dyDescent="0.45">
      <c r="A64" s="381"/>
      <c r="B64" s="384"/>
      <c r="C64" s="131"/>
      <c r="D64" s="165"/>
      <c r="E64" s="165"/>
      <c r="F64" s="165"/>
      <c r="G64" s="165"/>
      <c r="H64" s="165"/>
      <c r="I64" s="135"/>
    </row>
    <row r="65" spans="1:11" x14ac:dyDescent="0.45">
      <c r="A65" s="381"/>
      <c r="B65" s="384"/>
      <c r="C65" s="131"/>
      <c r="D65" s="165"/>
      <c r="E65" s="165"/>
      <c r="F65" s="165"/>
      <c r="G65" s="165"/>
      <c r="H65" s="165"/>
      <c r="I65" s="135"/>
    </row>
    <row r="66" spans="1:11" x14ac:dyDescent="0.45">
      <c r="A66" s="381"/>
      <c r="B66" s="384"/>
      <c r="C66" s="132"/>
      <c r="D66" s="166"/>
      <c r="E66" s="166"/>
      <c r="F66" s="166"/>
      <c r="G66" s="166"/>
      <c r="H66" s="166"/>
      <c r="I66" s="136"/>
    </row>
    <row r="67" spans="1:11" ht="14.65" thickBot="1" x14ac:dyDescent="0.5">
      <c r="A67" s="381"/>
      <c r="B67" s="385"/>
      <c r="C67" s="133"/>
      <c r="D67" s="167"/>
      <c r="E67" s="167"/>
      <c r="F67" s="167"/>
      <c r="G67" s="167"/>
      <c r="H67" s="167"/>
      <c r="I67" s="137"/>
    </row>
    <row r="68" spans="1:11" x14ac:dyDescent="0.45">
      <c r="A68" s="381"/>
      <c r="B68" s="383">
        <v>11</v>
      </c>
      <c r="C68" s="130"/>
      <c r="D68" s="164"/>
      <c r="E68" s="164"/>
      <c r="F68" s="164"/>
      <c r="G68" s="164"/>
      <c r="H68" s="164"/>
      <c r="I68" s="134"/>
    </row>
    <row r="69" spans="1:11" x14ac:dyDescent="0.45">
      <c r="A69" s="381"/>
      <c r="B69" s="384"/>
      <c r="C69" s="131"/>
      <c r="D69" s="165"/>
      <c r="E69" s="165"/>
      <c r="F69" s="165"/>
      <c r="G69" s="165"/>
      <c r="H69" s="165"/>
      <c r="I69" s="135"/>
    </row>
    <row r="70" spans="1:11" x14ac:dyDescent="0.45">
      <c r="A70" s="381"/>
      <c r="B70" s="384"/>
      <c r="C70" s="131"/>
      <c r="D70" s="165"/>
      <c r="E70" s="165"/>
      <c r="F70" s="165"/>
      <c r="G70" s="165"/>
      <c r="H70" s="165"/>
      <c r="I70" s="135"/>
    </row>
    <row r="71" spans="1:11" x14ac:dyDescent="0.45">
      <c r="A71" s="381"/>
      <c r="B71" s="384"/>
      <c r="C71" s="132"/>
      <c r="D71" s="166"/>
      <c r="E71" s="166"/>
      <c r="F71" s="166"/>
      <c r="G71" s="166"/>
      <c r="H71" s="166"/>
      <c r="I71" s="136"/>
    </row>
    <row r="72" spans="1:11" ht="14.65" thickBot="1" x14ac:dyDescent="0.5">
      <c r="A72" s="381"/>
      <c r="B72" s="385"/>
      <c r="C72" s="133"/>
      <c r="D72" s="167"/>
      <c r="E72" s="167"/>
      <c r="F72" s="167"/>
      <c r="G72" s="167"/>
      <c r="H72" s="167"/>
      <c r="I72" s="137"/>
    </row>
    <row r="73" spans="1:11" x14ac:dyDescent="0.45">
      <c r="A73" s="381"/>
      <c r="B73" s="383">
        <v>12</v>
      </c>
      <c r="C73" s="130"/>
      <c r="D73" s="164"/>
      <c r="E73" s="164"/>
      <c r="F73" s="164"/>
      <c r="G73" s="164"/>
      <c r="H73" s="164"/>
      <c r="I73" s="134"/>
    </row>
    <row r="74" spans="1:11" x14ac:dyDescent="0.45">
      <c r="A74" s="381"/>
      <c r="B74" s="384"/>
      <c r="C74" s="131"/>
      <c r="D74" s="165"/>
      <c r="E74" s="165"/>
      <c r="F74" s="165"/>
      <c r="G74" s="165"/>
      <c r="H74" s="165"/>
      <c r="I74" s="135"/>
    </row>
    <row r="75" spans="1:11" x14ac:dyDescent="0.45">
      <c r="A75" s="381"/>
      <c r="B75" s="384"/>
      <c r="C75" s="131"/>
      <c r="D75" s="165"/>
      <c r="E75" s="165"/>
      <c r="F75" s="165"/>
      <c r="G75" s="165"/>
      <c r="H75" s="165"/>
      <c r="I75" s="135"/>
    </row>
    <row r="76" spans="1:11" x14ac:dyDescent="0.45">
      <c r="A76" s="381"/>
      <c r="B76" s="384"/>
      <c r="C76" s="132"/>
      <c r="D76" s="166"/>
      <c r="E76" s="166"/>
      <c r="F76" s="166"/>
      <c r="G76" s="166"/>
      <c r="H76" s="166"/>
      <c r="I76" s="136"/>
    </row>
    <row r="77" spans="1:11" ht="14.65" thickBot="1" x14ac:dyDescent="0.5">
      <c r="A77" s="382"/>
      <c r="B77" s="385"/>
      <c r="C77" s="133"/>
      <c r="D77" s="167"/>
      <c r="E77" s="167"/>
      <c r="F77" s="167"/>
      <c r="G77" s="167"/>
      <c r="H77" s="167"/>
      <c r="I77" s="137"/>
    </row>
    <row r="78" spans="1:11" x14ac:dyDescent="0.45">
      <c r="A78" s="168"/>
      <c r="B78" s="168"/>
      <c r="C78" s="138"/>
      <c r="D78" s="138"/>
      <c r="E78" s="138"/>
      <c r="F78" s="138"/>
      <c r="G78" s="138"/>
      <c r="H78" s="138"/>
      <c r="I78" s="138"/>
    </row>
    <row r="79" spans="1:11" s="151" customFormat="1" x14ac:dyDescent="0.45">
      <c r="A79" s="169"/>
      <c r="B79" s="169"/>
      <c r="C79" s="139"/>
      <c r="D79" s="139"/>
      <c r="E79" s="139"/>
      <c r="F79" s="139"/>
      <c r="G79" s="139"/>
      <c r="H79" s="139"/>
      <c r="I79" s="139"/>
      <c r="J79" s="152"/>
      <c r="K79" s="152"/>
    </row>
    <row r="80" spans="1:11" ht="14.65" thickBot="1" x14ac:dyDescent="0.5"/>
    <row r="81" spans="1:11" ht="28.9" thickBot="1" x14ac:dyDescent="0.5">
      <c r="A81" s="140" t="s">
        <v>91</v>
      </c>
      <c r="B81" s="153">
        <v>2</v>
      </c>
      <c r="C81" s="154"/>
      <c r="D81" s="155"/>
      <c r="E81" s="155"/>
      <c r="F81" s="155"/>
      <c r="G81" s="155"/>
      <c r="H81" s="155"/>
      <c r="I81" s="155"/>
      <c r="J81" s="155"/>
      <c r="K81" s="155"/>
    </row>
    <row r="82" spans="1:11" x14ac:dyDescent="0.45">
      <c r="A82" s="406" t="s">
        <v>36</v>
      </c>
      <c r="B82" s="388">
        <f>Name2</f>
        <v>0</v>
      </c>
      <c r="C82" s="389"/>
      <c r="D82" s="155"/>
      <c r="E82" s="155"/>
      <c r="F82" s="155"/>
      <c r="G82" s="155"/>
      <c r="H82" s="170"/>
      <c r="I82" s="170"/>
      <c r="J82" s="170"/>
      <c r="K82" s="170"/>
    </row>
    <row r="83" spans="1:11" x14ac:dyDescent="0.45">
      <c r="A83" s="386"/>
      <c r="B83" s="388"/>
      <c r="C83" s="389"/>
      <c r="D83" s="155"/>
      <c r="E83" s="155"/>
      <c r="F83" s="155"/>
      <c r="G83" s="155"/>
      <c r="H83" s="170"/>
      <c r="I83" s="170"/>
      <c r="J83" s="170"/>
      <c r="K83" s="170"/>
    </row>
    <row r="84" spans="1:11" x14ac:dyDescent="0.45">
      <c r="A84" s="387"/>
      <c r="B84" s="390"/>
      <c r="C84" s="391"/>
      <c r="D84" s="155"/>
      <c r="E84" s="155"/>
      <c r="F84" s="155"/>
      <c r="G84" s="155"/>
      <c r="H84" s="170"/>
      <c r="I84" s="170"/>
      <c r="J84" s="170"/>
      <c r="K84" s="170"/>
    </row>
    <row r="85" spans="1:11" ht="14.45" customHeight="1" x14ac:dyDescent="0.45">
      <c r="A85" s="386" t="s">
        <v>195</v>
      </c>
      <c r="B85" s="392">
        <f>GapA2</f>
        <v>0</v>
      </c>
      <c r="C85" s="393"/>
      <c r="D85" s="155"/>
      <c r="E85" s="155"/>
      <c r="F85" s="155"/>
      <c r="G85" s="155"/>
      <c r="H85" s="170"/>
      <c r="I85" s="170"/>
      <c r="J85" s="170"/>
      <c r="K85" s="170"/>
    </row>
    <row r="86" spans="1:11" x14ac:dyDescent="0.45">
      <c r="A86" s="386"/>
      <c r="B86" s="394"/>
      <c r="C86" s="395"/>
      <c r="D86" s="155"/>
      <c r="E86" s="155"/>
      <c r="F86" s="155"/>
      <c r="G86" s="155"/>
      <c r="H86" s="170"/>
      <c r="I86" s="170"/>
      <c r="J86" s="170"/>
      <c r="K86" s="170"/>
    </row>
    <row r="87" spans="1:11" x14ac:dyDescent="0.45">
      <c r="A87" s="387"/>
      <c r="B87" s="396"/>
      <c r="C87" s="397"/>
      <c r="D87" s="155"/>
      <c r="E87" s="155"/>
      <c r="F87" s="155"/>
      <c r="G87" s="155"/>
      <c r="H87" s="170"/>
      <c r="I87" s="170"/>
      <c r="J87" s="170"/>
      <c r="K87" s="170"/>
    </row>
    <row r="88" spans="1:11" x14ac:dyDescent="0.45">
      <c r="A88" s="386" t="s">
        <v>199</v>
      </c>
      <c r="B88" s="392">
        <f>Objective2</f>
        <v>0</v>
      </c>
      <c r="C88" s="393"/>
      <c r="D88" s="155"/>
      <c r="E88" s="155"/>
      <c r="F88" s="155"/>
      <c r="G88" s="155"/>
      <c r="H88" s="170"/>
      <c r="I88" s="170"/>
      <c r="J88" s="170"/>
      <c r="K88" s="170"/>
    </row>
    <row r="89" spans="1:11" x14ac:dyDescent="0.45">
      <c r="A89" s="386"/>
      <c r="B89" s="394"/>
      <c r="C89" s="395"/>
      <c r="D89" s="155"/>
      <c r="E89" s="155"/>
      <c r="F89" s="155"/>
      <c r="G89" s="155"/>
      <c r="H89" s="170"/>
      <c r="I89" s="170"/>
      <c r="J89" s="170"/>
      <c r="K89" s="170"/>
    </row>
    <row r="90" spans="1:11" x14ac:dyDescent="0.45">
      <c r="A90" s="387"/>
      <c r="B90" s="396"/>
      <c r="C90" s="397"/>
      <c r="D90" s="155"/>
      <c r="E90" s="155"/>
      <c r="F90" s="155"/>
      <c r="G90" s="155"/>
      <c r="H90" s="170"/>
      <c r="I90" s="170"/>
      <c r="J90" s="170"/>
      <c r="K90" s="170"/>
    </row>
    <row r="91" spans="1:11" ht="14.45" customHeight="1" x14ac:dyDescent="0.45">
      <c r="A91" s="358" t="s">
        <v>210</v>
      </c>
      <c r="B91" s="398">
        <f>Capacity2</f>
        <v>0</v>
      </c>
      <c r="C91" s="399"/>
      <c r="D91" s="155"/>
      <c r="E91" s="155"/>
      <c r="F91" s="155"/>
      <c r="G91" s="155"/>
      <c r="H91" s="170"/>
      <c r="I91" s="170"/>
      <c r="J91" s="170"/>
      <c r="K91" s="170"/>
    </row>
    <row r="92" spans="1:11" x14ac:dyDescent="0.45">
      <c r="A92" s="359"/>
      <c r="B92" s="400"/>
      <c r="C92" s="389"/>
      <c r="D92" s="155"/>
      <c r="E92" s="155"/>
      <c r="F92" s="155"/>
      <c r="G92" s="155"/>
      <c r="H92" s="170"/>
      <c r="I92" s="170"/>
      <c r="J92" s="170"/>
      <c r="K92" s="170"/>
    </row>
    <row r="93" spans="1:11" ht="14.65" thickBot="1" x14ac:dyDescent="0.5">
      <c r="A93" s="359"/>
      <c r="B93" s="401"/>
      <c r="C93" s="402"/>
      <c r="D93" s="155"/>
      <c r="E93" s="155"/>
      <c r="F93" s="155"/>
      <c r="G93" s="155"/>
      <c r="H93" s="170"/>
      <c r="I93" s="170"/>
      <c r="J93" s="170"/>
      <c r="K93" s="170"/>
    </row>
    <row r="94" spans="1:11" x14ac:dyDescent="0.45">
      <c r="A94" s="156"/>
    </row>
    <row r="95" spans="1:11" ht="14.45" customHeight="1" thickBot="1" x14ac:dyDescent="0.5">
      <c r="A95" s="157"/>
      <c r="B95" s="157"/>
      <c r="C95" s="157"/>
      <c r="D95" s="157"/>
      <c r="E95" s="157"/>
      <c r="F95" s="157"/>
      <c r="G95" s="157"/>
      <c r="H95" s="157"/>
      <c r="I95" s="157"/>
      <c r="J95" s="157"/>
      <c r="K95" s="157"/>
    </row>
    <row r="96" spans="1:11" ht="21.75" customHeight="1" x14ac:dyDescent="0.45">
      <c r="A96" s="403" t="s">
        <v>172</v>
      </c>
      <c r="B96" s="404"/>
      <c r="C96" s="404"/>
      <c r="D96" s="404"/>
      <c r="E96" s="404"/>
      <c r="F96" s="404"/>
      <c r="G96" s="404"/>
      <c r="H96" s="404"/>
      <c r="I96" s="405"/>
    </row>
    <row r="97" spans="1:11" ht="28.9" thickBot="1" x14ac:dyDescent="0.5">
      <c r="A97" s="159" t="s">
        <v>89</v>
      </c>
      <c r="B97" s="160" t="s">
        <v>37</v>
      </c>
      <c r="C97" s="161" t="s">
        <v>161</v>
      </c>
      <c r="D97" s="162" t="s">
        <v>110</v>
      </c>
      <c r="E97" s="160" t="s">
        <v>219</v>
      </c>
      <c r="F97" s="161" t="s">
        <v>220</v>
      </c>
      <c r="G97" s="161" t="s">
        <v>196</v>
      </c>
      <c r="H97" s="161" t="s">
        <v>197</v>
      </c>
      <c r="I97" s="163" t="s">
        <v>38</v>
      </c>
    </row>
    <row r="98" spans="1:11" x14ac:dyDescent="0.45">
      <c r="A98" s="380">
        <v>1</v>
      </c>
      <c r="B98" s="383">
        <v>1</v>
      </c>
      <c r="C98" s="130"/>
      <c r="D98" s="164"/>
      <c r="E98" s="164"/>
      <c r="F98" s="164"/>
      <c r="G98" s="164"/>
      <c r="H98" s="164"/>
      <c r="I98" s="134"/>
    </row>
    <row r="99" spans="1:11" x14ac:dyDescent="0.45">
      <c r="A99" s="381"/>
      <c r="B99" s="384"/>
      <c r="C99" s="131"/>
      <c r="D99" s="165"/>
      <c r="E99" s="165"/>
      <c r="F99" s="165"/>
      <c r="G99" s="165"/>
      <c r="H99" s="165"/>
      <c r="I99" s="135"/>
    </row>
    <row r="100" spans="1:11" x14ac:dyDescent="0.45">
      <c r="A100" s="381"/>
      <c r="B100" s="384"/>
      <c r="C100" s="131"/>
      <c r="D100" s="165"/>
      <c r="E100" s="165"/>
      <c r="F100" s="165"/>
      <c r="G100" s="165"/>
      <c r="H100" s="165"/>
      <c r="I100" s="135"/>
    </row>
    <row r="101" spans="1:11" x14ac:dyDescent="0.45">
      <c r="A101" s="381"/>
      <c r="B101" s="384"/>
      <c r="C101" s="132"/>
      <c r="D101" s="166"/>
      <c r="E101" s="166"/>
      <c r="F101" s="166"/>
      <c r="G101" s="166"/>
      <c r="H101" s="166"/>
      <c r="I101" s="136"/>
    </row>
    <row r="102" spans="1:11" s="150" customFormat="1" ht="14.65" thickBot="1" x14ac:dyDescent="0.5">
      <c r="A102" s="381"/>
      <c r="B102" s="385"/>
      <c r="C102" s="133"/>
      <c r="D102" s="167"/>
      <c r="E102" s="167"/>
      <c r="F102" s="167"/>
      <c r="G102" s="167"/>
      <c r="H102" s="167"/>
      <c r="I102" s="137"/>
      <c r="J102" s="142"/>
      <c r="K102" s="142"/>
    </row>
    <row r="103" spans="1:11" x14ac:dyDescent="0.45">
      <c r="A103" s="381"/>
      <c r="B103" s="383">
        <v>2</v>
      </c>
      <c r="C103" s="130"/>
      <c r="D103" s="164"/>
      <c r="E103" s="164"/>
      <c r="F103" s="164"/>
      <c r="G103" s="164"/>
      <c r="H103" s="164"/>
      <c r="I103" s="134"/>
    </row>
    <row r="104" spans="1:11" x14ac:dyDescent="0.45">
      <c r="A104" s="381"/>
      <c r="B104" s="384"/>
      <c r="C104" s="131"/>
      <c r="D104" s="165"/>
      <c r="E104" s="165"/>
      <c r="F104" s="165"/>
      <c r="G104" s="165"/>
      <c r="H104" s="165"/>
      <c r="I104" s="135"/>
    </row>
    <row r="105" spans="1:11" x14ac:dyDescent="0.45">
      <c r="A105" s="381"/>
      <c r="B105" s="384"/>
      <c r="C105" s="131"/>
      <c r="D105" s="165"/>
      <c r="E105" s="165"/>
      <c r="F105" s="165"/>
      <c r="G105" s="165"/>
      <c r="H105" s="165"/>
      <c r="I105" s="135"/>
    </row>
    <row r="106" spans="1:11" x14ac:dyDescent="0.45">
      <c r="A106" s="381"/>
      <c r="B106" s="384"/>
      <c r="C106" s="132"/>
      <c r="D106" s="166"/>
      <c r="E106" s="166"/>
      <c r="F106" s="166"/>
      <c r="G106" s="166"/>
      <c r="H106" s="166"/>
      <c r="I106" s="136"/>
    </row>
    <row r="107" spans="1:11" ht="14.65" thickBot="1" x14ac:dyDescent="0.5">
      <c r="A107" s="381"/>
      <c r="B107" s="385"/>
      <c r="C107" s="133"/>
      <c r="D107" s="167"/>
      <c r="E107" s="167"/>
      <c r="F107" s="167"/>
      <c r="G107" s="167"/>
      <c r="H107" s="167"/>
      <c r="I107" s="137"/>
    </row>
    <row r="108" spans="1:11" x14ac:dyDescent="0.45">
      <c r="A108" s="381"/>
      <c r="B108" s="383">
        <v>3</v>
      </c>
      <c r="C108" s="130"/>
      <c r="D108" s="164"/>
      <c r="E108" s="164"/>
      <c r="F108" s="164"/>
      <c r="G108" s="164"/>
      <c r="H108" s="164"/>
      <c r="I108" s="134"/>
    </row>
    <row r="109" spans="1:11" x14ac:dyDescent="0.45">
      <c r="A109" s="381"/>
      <c r="B109" s="384"/>
      <c r="C109" s="131"/>
      <c r="D109" s="165"/>
      <c r="E109" s="165"/>
      <c r="F109" s="165"/>
      <c r="G109" s="165"/>
      <c r="H109" s="165"/>
      <c r="I109" s="135"/>
    </row>
    <row r="110" spans="1:11" x14ac:dyDescent="0.45">
      <c r="A110" s="381"/>
      <c r="B110" s="384"/>
      <c r="C110" s="131"/>
      <c r="D110" s="165"/>
      <c r="E110" s="165"/>
      <c r="F110" s="165"/>
      <c r="G110" s="165"/>
      <c r="H110" s="165"/>
      <c r="I110" s="135"/>
    </row>
    <row r="111" spans="1:11" x14ac:dyDescent="0.45">
      <c r="A111" s="381"/>
      <c r="B111" s="384"/>
      <c r="C111" s="132"/>
      <c r="D111" s="166"/>
      <c r="E111" s="166"/>
      <c r="F111" s="166"/>
      <c r="G111" s="166"/>
      <c r="H111" s="166"/>
      <c r="I111" s="136"/>
    </row>
    <row r="112" spans="1:11" ht="14.65" thickBot="1" x14ac:dyDescent="0.5">
      <c r="A112" s="381"/>
      <c r="B112" s="385"/>
      <c r="C112" s="133"/>
      <c r="D112" s="167"/>
      <c r="E112" s="167"/>
      <c r="F112" s="167"/>
      <c r="G112" s="167"/>
      <c r="H112" s="167"/>
      <c r="I112" s="137"/>
    </row>
    <row r="113" spans="1:9" x14ac:dyDescent="0.45">
      <c r="A113" s="381"/>
      <c r="B113" s="383">
        <v>4</v>
      </c>
      <c r="C113" s="130"/>
      <c r="D113" s="164"/>
      <c r="E113" s="164"/>
      <c r="F113" s="164"/>
      <c r="G113" s="164"/>
      <c r="H113" s="164"/>
      <c r="I113" s="134"/>
    </row>
    <row r="114" spans="1:9" x14ac:dyDescent="0.45">
      <c r="A114" s="381"/>
      <c r="B114" s="384"/>
      <c r="C114" s="131"/>
      <c r="D114" s="165"/>
      <c r="E114" s="165"/>
      <c r="F114" s="165"/>
      <c r="G114" s="165"/>
      <c r="H114" s="165"/>
      <c r="I114" s="135"/>
    </row>
    <row r="115" spans="1:9" x14ac:dyDescent="0.45">
      <c r="A115" s="381"/>
      <c r="B115" s="384"/>
      <c r="C115" s="131"/>
      <c r="D115" s="165"/>
      <c r="E115" s="165"/>
      <c r="F115" s="165"/>
      <c r="G115" s="165"/>
      <c r="H115" s="165"/>
      <c r="I115" s="135"/>
    </row>
    <row r="116" spans="1:9" x14ac:dyDescent="0.45">
      <c r="A116" s="381"/>
      <c r="B116" s="384"/>
      <c r="C116" s="132"/>
      <c r="D116" s="166"/>
      <c r="E116" s="166"/>
      <c r="F116" s="166"/>
      <c r="G116" s="166"/>
      <c r="H116" s="166"/>
      <c r="I116" s="136"/>
    </row>
    <row r="117" spans="1:9" ht="14.65" thickBot="1" x14ac:dyDescent="0.5">
      <c r="A117" s="382"/>
      <c r="B117" s="385"/>
      <c r="C117" s="133"/>
      <c r="D117" s="167"/>
      <c r="E117" s="167"/>
      <c r="F117" s="167"/>
      <c r="G117" s="167"/>
      <c r="H117" s="167"/>
      <c r="I117" s="137"/>
    </row>
    <row r="118" spans="1:9" x14ac:dyDescent="0.45">
      <c r="A118" s="380">
        <v>2</v>
      </c>
      <c r="B118" s="383">
        <v>5</v>
      </c>
      <c r="C118" s="130"/>
      <c r="D118" s="164"/>
      <c r="E118" s="164"/>
      <c r="F118" s="164"/>
      <c r="G118" s="164"/>
      <c r="H118" s="164"/>
      <c r="I118" s="134"/>
    </row>
    <row r="119" spans="1:9" x14ac:dyDescent="0.45">
      <c r="A119" s="381"/>
      <c r="B119" s="384"/>
      <c r="C119" s="131"/>
      <c r="D119" s="165"/>
      <c r="E119" s="165"/>
      <c r="F119" s="165"/>
      <c r="G119" s="165"/>
      <c r="H119" s="165"/>
      <c r="I119" s="135"/>
    </row>
    <row r="120" spans="1:9" x14ac:dyDescent="0.45">
      <c r="A120" s="381"/>
      <c r="B120" s="384"/>
      <c r="C120" s="131"/>
      <c r="D120" s="165"/>
      <c r="E120" s="165"/>
      <c r="F120" s="165"/>
      <c r="G120" s="165"/>
      <c r="H120" s="165"/>
      <c r="I120" s="135"/>
    </row>
    <row r="121" spans="1:9" x14ac:dyDescent="0.45">
      <c r="A121" s="381"/>
      <c r="B121" s="384"/>
      <c r="C121" s="132"/>
      <c r="D121" s="166"/>
      <c r="E121" s="166"/>
      <c r="F121" s="166"/>
      <c r="G121" s="166"/>
      <c r="H121" s="166"/>
      <c r="I121" s="136"/>
    </row>
    <row r="122" spans="1:9" ht="14.65" thickBot="1" x14ac:dyDescent="0.5">
      <c r="A122" s="381"/>
      <c r="B122" s="385"/>
      <c r="C122" s="133"/>
      <c r="D122" s="167"/>
      <c r="E122" s="167"/>
      <c r="F122" s="167"/>
      <c r="G122" s="167"/>
      <c r="H122" s="167"/>
      <c r="I122" s="137"/>
    </row>
    <row r="123" spans="1:9" x14ac:dyDescent="0.45">
      <c r="A123" s="381"/>
      <c r="B123" s="383">
        <v>6</v>
      </c>
      <c r="C123" s="130"/>
      <c r="D123" s="164"/>
      <c r="E123" s="164"/>
      <c r="F123" s="164"/>
      <c r="G123" s="164"/>
      <c r="H123" s="164"/>
      <c r="I123" s="134"/>
    </row>
    <row r="124" spans="1:9" x14ac:dyDescent="0.45">
      <c r="A124" s="381"/>
      <c r="B124" s="384"/>
      <c r="C124" s="131"/>
      <c r="D124" s="165"/>
      <c r="E124" s="165"/>
      <c r="F124" s="165"/>
      <c r="G124" s="165"/>
      <c r="H124" s="165"/>
      <c r="I124" s="135"/>
    </row>
    <row r="125" spans="1:9" x14ac:dyDescent="0.45">
      <c r="A125" s="381"/>
      <c r="B125" s="384"/>
      <c r="C125" s="131"/>
      <c r="D125" s="165"/>
      <c r="E125" s="165"/>
      <c r="F125" s="165"/>
      <c r="G125" s="165"/>
      <c r="H125" s="165"/>
      <c r="I125" s="135"/>
    </row>
    <row r="126" spans="1:9" x14ac:dyDescent="0.45">
      <c r="A126" s="381"/>
      <c r="B126" s="384"/>
      <c r="C126" s="132"/>
      <c r="D126" s="166"/>
      <c r="E126" s="166"/>
      <c r="F126" s="166"/>
      <c r="G126" s="166"/>
      <c r="H126" s="166"/>
      <c r="I126" s="136"/>
    </row>
    <row r="127" spans="1:9" ht="14.65" thickBot="1" x14ac:dyDescent="0.5">
      <c r="A127" s="381"/>
      <c r="B127" s="385"/>
      <c r="C127" s="133"/>
      <c r="D127" s="167"/>
      <c r="E127" s="167"/>
      <c r="F127" s="167"/>
      <c r="G127" s="167"/>
      <c r="H127" s="167"/>
      <c r="I127" s="137"/>
    </row>
    <row r="128" spans="1:9" x14ac:dyDescent="0.45">
      <c r="A128" s="381"/>
      <c r="B128" s="383">
        <v>7</v>
      </c>
      <c r="C128" s="130"/>
      <c r="D128" s="164"/>
      <c r="E128" s="164"/>
      <c r="F128" s="164"/>
      <c r="G128" s="164"/>
      <c r="H128" s="164"/>
      <c r="I128" s="134"/>
    </row>
    <row r="129" spans="1:9" x14ac:dyDescent="0.45">
      <c r="A129" s="381"/>
      <c r="B129" s="384"/>
      <c r="C129" s="131"/>
      <c r="D129" s="165"/>
      <c r="E129" s="165"/>
      <c r="F129" s="165"/>
      <c r="G129" s="165"/>
      <c r="H129" s="165"/>
      <c r="I129" s="135"/>
    </row>
    <row r="130" spans="1:9" x14ac:dyDescent="0.45">
      <c r="A130" s="381"/>
      <c r="B130" s="384"/>
      <c r="C130" s="131"/>
      <c r="D130" s="165"/>
      <c r="E130" s="165"/>
      <c r="F130" s="165"/>
      <c r="G130" s="165"/>
      <c r="H130" s="165"/>
      <c r="I130" s="135"/>
    </row>
    <row r="131" spans="1:9" x14ac:dyDescent="0.45">
      <c r="A131" s="381"/>
      <c r="B131" s="384"/>
      <c r="C131" s="132"/>
      <c r="D131" s="166"/>
      <c r="E131" s="166"/>
      <c r="F131" s="166"/>
      <c r="G131" s="166"/>
      <c r="H131" s="166"/>
      <c r="I131" s="136"/>
    </row>
    <row r="132" spans="1:9" ht="14.65" thickBot="1" x14ac:dyDescent="0.5">
      <c r="A132" s="381"/>
      <c r="B132" s="385"/>
      <c r="C132" s="133"/>
      <c r="D132" s="167"/>
      <c r="E132" s="167"/>
      <c r="F132" s="167"/>
      <c r="G132" s="167"/>
      <c r="H132" s="167"/>
      <c r="I132" s="137"/>
    </row>
    <row r="133" spans="1:9" x14ac:dyDescent="0.45">
      <c r="A133" s="381"/>
      <c r="B133" s="383">
        <v>8</v>
      </c>
      <c r="C133" s="130"/>
      <c r="D133" s="164"/>
      <c r="E133" s="164"/>
      <c r="F133" s="164"/>
      <c r="G133" s="164"/>
      <c r="H133" s="164"/>
      <c r="I133" s="134"/>
    </row>
    <row r="134" spans="1:9" x14ac:dyDescent="0.45">
      <c r="A134" s="381"/>
      <c r="B134" s="384"/>
      <c r="C134" s="131"/>
      <c r="D134" s="165"/>
      <c r="E134" s="165"/>
      <c r="F134" s="165"/>
      <c r="G134" s="165"/>
      <c r="H134" s="165"/>
      <c r="I134" s="135"/>
    </row>
    <row r="135" spans="1:9" x14ac:dyDescent="0.45">
      <c r="A135" s="381"/>
      <c r="B135" s="384"/>
      <c r="C135" s="131"/>
      <c r="D135" s="165"/>
      <c r="E135" s="165"/>
      <c r="F135" s="165"/>
      <c r="G135" s="165"/>
      <c r="H135" s="165"/>
      <c r="I135" s="135"/>
    </row>
    <row r="136" spans="1:9" x14ac:dyDescent="0.45">
      <c r="A136" s="381"/>
      <c r="B136" s="384"/>
      <c r="C136" s="132"/>
      <c r="D136" s="166"/>
      <c r="E136" s="166"/>
      <c r="F136" s="166"/>
      <c r="G136" s="166"/>
      <c r="H136" s="166"/>
      <c r="I136" s="136"/>
    </row>
    <row r="137" spans="1:9" ht="14.65" thickBot="1" x14ac:dyDescent="0.5">
      <c r="A137" s="382"/>
      <c r="B137" s="385"/>
      <c r="C137" s="133"/>
      <c r="D137" s="167"/>
      <c r="E137" s="167"/>
      <c r="F137" s="167"/>
      <c r="G137" s="167"/>
      <c r="H137" s="167"/>
      <c r="I137" s="137"/>
    </row>
    <row r="138" spans="1:9" x14ac:dyDescent="0.45">
      <c r="A138" s="380">
        <v>3</v>
      </c>
      <c r="B138" s="383">
        <v>9</v>
      </c>
      <c r="C138" s="130"/>
      <c r="D138" s="164"/>
      <c r="E138" s="164"/>
      <c r="F138" s="164"/>
      <c r="G138" s="164"/>
      <c r="H138" s="164"/>
      <c r="I138" s="134"/>
    </row>
    <row r="139" spans="1:9" x14ac:dyDescent="0.45">
      <c r="A139" s="381"/>
      <c r="B139" s="384"/>
      <c r="C139" s="131"/>
      <c r="D139" s="165"/>
      <c r="E139" s="165"/>
      <c r="F139" s="165"/>
      <c r="G139" s="165"/>
      <c r="H139" s="165"/>
      <c r="I139" s="135"/>
    </row>
    <row r="140" spans="1:9" x14ac:dyDescent="0.45">
      <c r="A140" s="381"/>
      <c r="B140" s="384"/>
      <c r="C140" s="131"/>
      <c r="D140" s="165"/>
      <c r="E140" s="165"/>
      <c r="F140" s="165"/>
      <c r="G140" s="165"/>
      <c r="H140" s="165"/>
      <c r="I140" s="135"/>
    </row>
    <row r="141" spans="1:9" x14ac:dyDescent="0.45">
      <c r="A141" s="381"/>
      <c r="B141" s="384"/>
      <c r="C141" s="132"/>
      <c r="D141" s="166"/>
      <c r="E141" s="166"/>
      <c r="F141" s="166"/>
      <c r="G141" s="166"/>
      <c r="H141" s="166"/>
      <c r="I141" s="136"/>
    </row>
    <row r="142" spans="1:9" ht="14.65" thickBot="1" x14ac:dyDescent="0.5">
      <c r="A142" s="381"/>
      <c r="B142" s="385"/>
      <c r="C142" s="133"/>
      <c r="D142" s="167"/>
      <c r="E142" s="167"/>
      <c r="F142" s="167"/>
      <c r="G142" s="167"/>
      <c r="H142" s="167"/>
      <c r="I142" s="137"/>
    </row>
    <row r="143" spans="1:9" x14ac:dyDescent="0.45">
      <c r="A143" s="381"/>
      <c r="B143" s="383">
        <v>10</v>
      </c>
      <c r="C143" s="130"/>
      <c r="D143" s="164"/>
      <c r="E143" s="164"/>
      <c r="F143" s="164"/>
      <c r="G143" s="164"/>
      <c r="H143" s="164"/>
      <c r="I143" s="134"/>
    </row>
    <row r="144" spans="1:9" x14ac:dyDescent="0.45">
      <c r="A144" s="381"/>
      <c r="B144" s="384"/>
      <c r="C144" s="131"/>
      <c r="D144" s="165"/>
      <c r="E144" s="165"/>
      <c r="F144" s="165"/>
      <c r="G144" s="165"/>
      <c r="H144" s="165"/>
      <c r="I144" s="135"/>
    </row>
    <row r="145" spans="1:11" x14ac:dyDescent="0.45">
      <c r="A145" s="381"/>
      <c r="B145" s="384"/>
      <c r="C145" s="131"/>
      <c r="D145" s="165"/>
      <c r="E145" s="165"/>
      <c r="F145" s="165"/>
      <c r="G145" s="165"/>
      <c r="H145" s="165"/>
      <c r="I145" s="135"/>
    </row>
    <row r="146" spans="1:11" x14ac:dyDescent="0.45">
      <c r="A146" s="381"/>
      <c r="B146" s="384"/>
      <c r="C146" s="132"/>
      <c r="D146" s="166"/>
      <c r="E146" s="166"/>
      <c r="F146" s="166"/>
      <c r="G146" s="166"/>
      <c r="H146" s="166"/>
      <c r="I146" s="136"/>
    </row>
    <row r="147" spans="1:11" ht="14.65" thickBot="1" x14ac:dyDescent="0.5">
      <c r="A147" s="381"/>
      <c r="B147" s="385"/>
      <c r="C147" s="133"/>
      <c r="D147" s="167"/>
      <c r="E147" s="167"/>
      <c r="F147" s="167"/>
      <c r="G147" s="167"/>
      <c r="H147" s="167"/>
      <c r="I147" s="137"/>
    </row>
    <row r="148" spans="1:11" x14ac:dyDescent="0.45">
      <c r="A148" s="381"/>
      <c r="B148" s="383">
        <v>11</v>
      </c>
      <c r="C148" s="130"/>
      <c r="D148" s="164"/>
      <c r="E148" s="164"/>
      <c r="F148" s="164"/>
      <c r="G148" s="164"/>
      <c r="H148" s="164"/>
      <c r="I148" s="134"/>
    </row>
    <row r="149" spans="1:11" x14ac:dyDescent="0.45">
      <c r="A149" s="381"/>
      <c r="B149" s="384"/>
      <c r="C149" s="131"/>
      <c r="D149" s="165"/>
      <c r="E149" s="165"/>
      <c r="F149" s="165"/>
      <c r="G149" s="165"/>
      <c r="H149" s="165"/>
      <c r="I149" s="135"/>
    </row>
    <row r="150" spans="1:11" x14ac:dyDescent="0.45">
      <c r="A150" s="381"/>
      <c r="B150" s="384"/>
      <c r="C150" s="131"/>
      <c r="D150" s="165"/>
      <c r="E150" s="165"/>
      <c r="F150" s="165"/>
      <c r="G150" s="165"/>
      <c r="H150" s="165"/>
      <c r="I150" s="135"/>
    </row>
    <row r="151" spans="1:11" x14ac:dyDescent="0.45">
      <c r="A151" s="381"/>
      <c r="B151" s="384"/>
      <c r="C151" s="132"/>
      <c r="D151" s="166"/>
      <c r="E151" s="166"/>
      <c r="F151" s="166"/>
      <c r="G151" s="166"/>
      <c r="H151" s="166"/>
      <c r="I151" s="136"/>
    </row>
    <row r="152" spans="1:11" ht="14.65" thickBot="1" x14ac:dyDescent="0.5">
      <c r="A152" s="381"/>
      <c r="B152" s="385"/>
      <c r="C152" s="133"/>
      <c r="D152" s="167"/>
      <c r="E152" s="167"/>
      <c r="F152" s="167"/>
      <c r="G152" s="167"/>
      <c r="H152" s="167"/>
      <c r="I152" s="137"/>
    </row>
    <row r="153" spans="1:11" x14ac:dyDescent="0.45">
      <c r="A153" s="381"/>
      <c r="B153" s="383">
        <v>12</v>
      </c>
      <c r="C153" s="130"/>
      <c r="D153" s="164"/>
      <c r="E153" s="164"/>
      <c r="F153" s="164"/>
      <c r="G153" s="164"/>
      <c r="H153" s="164"/>
      <c r="I153" s="134"/>
    </row>
    <row r="154" spans="1:11" x14ac:dyDescent="0.45">
      <c r="A154" s="381"/>
      <c r="B154" s="384"/>
      <c r="C154" s="131"/>
      <c r="D154" s="165"/>
      <c r="E154" s="165"/>
      <c r="F154" s="165"/>
      <c r="G154" s="165"/>
      <c r="H154" s="165"/>
      <c r="I154" s="135"/>
    </row>
    <row r="155" spans="1:11" x14ac:dyDescent="0.45">
      <c r="A155" s="381"/>
      <c r="B155" s="384"/>
      <c r="C155" s="131"/>
      <c r="D155" s="165"/>
      <c r="E155" s="165"/>
      <c r="F155" s="165"/>
      <c r="G155" s="165"/>
      <c r="H155" s="165"/>
      <c r="I155" s="135"/>
    </row>
    <row r="156" spans="1:11" x14ac:dyDescent="0.45">
      <c r="A156" s="381"/>
      <c r="B156" s="384"/>
      <c r="C156" s="132"/>
      <c r="D156" s="166"/>
      <c r="E156" s="166"/>
      <c r="F156" s="166"/>
      <c r="G156" s="166"/>
      <c r="H156" s="166"/>
      <c r="I156" s="136"/>
    </row>
    <row r="157" spans="1:11" ht="14.65" thickBot="1" x14ac:dyDescent="0.5">
      <c r="A157" s="382"/>
      <c r="B157" s="385"/>
      <c r="C157" s="133"/>
      <c r="D157" s="167"/>
      <c r="E157" s="167"/>
      <c r="F157" s="167"/>
      <c r="G157" s="167"/>
      <c r="H157" s="167"/>
      <c r="I157" s="137"/>
    </row>
    <row r="159" spans="1:11" s="151" customFormat="1" x14ac:dyDescent="0.45">
      <c r="A159" s="152"/>
      <c r="B159" s="152"/>
      <c r="C159" s="152"/>
      <c r="D159" s="152"/>
      <c r="E159" s="152"/>
      <c r="F159" s="152"/>
      <c r="G159" s="152"/>
      <c r="H159" s="152"/>
      <c r="I159" s="152"/>
      <c r="J159" s="152"/>
      <c r="K159" s="152"/>
    </row>
    <row r="160" spans="1:11" ht="14.65" thickBot="1" x14ac:dyDescent="0.5"/>
    <row r="161" spans="1:11" ht="28.9" thickBot="1" x14ac:dyDescent="0.5">
      <c r="A161" s="140" t="s">
        <v>91</v>
      </c>
      <c r="B161" s="153">
        <v>3</v>
      </c>
      <c r="C161" s="154"/>
      <c r="D161" s="155"/>
      <c r="E161" s="155"/>
      <c r="F161" s="155"/>
      <c r="G161" s="155"/>
      <c r="H161" s="155"/>
      <c r="I161" s="155"/>
      <c r="J161" s="155"/>
      <c r="K161" s="155"/>
    </row>
    <row r="162" spans="1:11" x14ac:dyDescent="0.45">
      <c r="A162" s="406" t="s">
        <v>36</v>
      </c>
      <c r="B162" s="388">
        <f>Name3</f>
        <v>0</v>
      </c>
      <c r="C162" s="389"/>
      <c r="D162" s="155"/>
      <c r="E162" s="155"/>
      <c r="F162" s="155"/>
      <c r="G162" s="155"/>
      <c r="H162" s="170"/>
      <c r="I162" s="170"/>
      <c r="J162" s="170"/>
      <c r="K162" s="170"/>
    </row>
    <row r="163" spans="1:11" x14ac:dyDescent="0.45">
      <c r="A163" s="386"/>
      <c r="B163" s="388"/>
      <c r="C163" s="389"/>
      <c r="D163" s="155"/>
      <c r="E163" s="155"/>
      <c r="F163" s="155"/>
      <c r="G163" s="155"/>
      <c r="H163" s="170"/>
      <c r="I163" s="170"/>
      <c r="J163" s="170"/>
      <c r="K163" s="170"/>
    </row>
    <row r="164" spans="1:11" x14ac:dyDescent="0.45">
      <c r="A164" s="387"/>
      <c r="B164" s="390"/>
      <c r="C164" s="391"/>
      <c r="D164" s="155"/>
      <c r="E164" s="155"/>
      <c r="F164" s="155"/>
      <c r="G164" s="155"/>
      <c r="H164" s="170"/>
      <c r="I164" s="170"/>
      <c r="J164" s="170"/>
      <c r="K164" s="170"/>
    </row>
    <row r="165" spans="1:11" ht="14.45" customHeight="1" x14ac:dyDescent="0.45">
      <c r="A165" s="386" t="s">
        <v>195</v>
      </c>
      <c r="B165" s="392">
        <f>GapA3</f>
        <v>0</v>
      </c>
      <c r="C165" s="393"/>
      <c r="D165" s="155"/>
      <c r="E165" s="155"/>
      <c r="F165" s="155"/>
      <c r="G165" s="155"/>
      <c r="H165" s="170"/>
      <c r="I165" s="170"/>
      <c r="J165" s="170"/>
      <c r="K165" s="170"/>
    </row>
    <row r="166" spans="1:11" x14ac:dyDescent="0.45">
      <c r="A166" s="386"/>
      <c r="B166" s="394"/>
      <c r="C166" s="395"/>
      <c r="D166" s="155"/>
      <c r="E166" s="155"/>
      <c r="F166" s="155"/>
      <c r="G166" s="155"/>
      <c r="H166" s="170"/>
      <c r="I166" s="170"/>
      <c r="J166" s="170"/>
      <c r="K166" s="170"/>
    </row>
    <row r="167" spans="1:11" x14ac:dyDescent="0.45">
      <c r="A167" s="387"/>
      <c r="B167" s="396"/>
      <c r="C167" s="397"/>
      <c r="D167" s="155"/>
      <c r="E167" s="155"/>
      <c r="F167" s="155"/>
      <c r="G167" s="155"/>
      <c r="H167" s="170"/>
      <c r="I167" s="170"/>
      <c r="J167" s="170"/>
      <c r="K167" s="170"/>
    </row>
    <row r="168" spans="1:11" x14ac:dyDescent="0.45">
      <c r="A168" s="386" t="s">
        <v>199</v>
      </c>
      <c r="B168" s="392">
        <f>Objective3</f>
        <v>0</v>
      </c>
      <c r="C168" s="393"/>
      <c r="D168" s="155"/>
      <c r="E168" s="155"/>
      <c r="F168" s="155"/>
      <c r="G168" s="155"/>
      <c r="H168" s="170"/>
      <c r="I168" s="170"/>
      <c r="J168" s="170"/>
      <c r="K168" s="170"/>
    </row>
    <row r="169" spans="1:11" x14ac:dyDescent="0.45">
      <c r="A169" s="386"/>
      <c r="B169" s="394"/>
      <c r="C169" s="395"/>
      <c r="D169" s="155"/>
      <c r="E169" s="155"/>
      <c r="F169" s="155"/>
      <c r="G169" s="155"/>
      <c r="H169" s="170"/>
      <c r="I169" s="170"/>
      <c r="J169" s="170"/>
      <c r="K169" s="170"/>
    </row>
    <row r="170" spans="1:11" x14ac:dyDescent="0.45">
      <c r="A170" s="387"/>
      <c r="B170" s="396"/>
      <c r="C170" s="397"/>
      <c r="D170" s="155"/>
      <c r="E170" s="155"/>
      <c r="F170" s="155"/>
      <c r="G170" s="155"/>
      <c r="H170" s="170"/>
      <c r="I170" s="170"/>
      <c r="J170" s="170"/>
      <c r="K170" s="170"/>
    </row>
    <row r="171" spans="1:11" ht="14.45" customHeight="1" x14ac:dyDescent="0.45">
      <c r="A171" s="358" t="s">
        <v>210</v>
      </c>
      <c r="B171" s="398">
        <f>Capacity3</f>
        <v>0</v>
      </c>
      <c r="C171" s="399"/>
      <c r="D171" s="155"/>
      <c r="E171" s="155"/>
      <c r="F171" s="155"/>
      <c r="G171" s="155"/>
      <c r="H171" s="170"/>
      <c r="I171" s="170"/>
      <c r="J171" s="170"/>
      <c r="K171" s="170"/>
    </row>
    <row r="172" spans="1:11" x14ac:dyDescent="0.45">
      <c r="A172" s="359"/>
      <c r="B172" s="400"/>
      <c r="C172" s="389"/>
      <c r="D172" s="155"/>
      <c r="E172" s="155"/>
      <c r="F172" s="155"/>
      <c r="G172" s="155"/>
      <c r="H172" s="170"/>
      <c r="I172" s="170"/>
      <c r="J172" s="170"/>
      <c r="K172" s="170"/>
    </row>
    <row r="173" spans="1:11" ht="14.65" thickBot="1" x14ac:dyDescent="0.5">
      <c r="A173" s="407"/>
      <c r="B173" s="401"/>
      <c r="C173" s="402"/>
      <c r="D173" s="155"/>
      <c r="E173" s="155"/>
      <c r="F173" s="155"/>
      <c r="G173" s="155"/>
      <c r="H173" s="170"/>
      <c r="I173" s="170"/>
      <c r="J173" s="170"/>
      <c r="K173" s="170"/>
    </row>
    <row r="174" spans="1:11" x14ac:dyDescent="0.45">
      <c r="D174" s="155"/>
      <c r="E174" s="155"/>
      <c r="F174" s="155"/>
      <c r="G174" s="155"/>
    </row>
    <row r="175" spans="1:11" ht="14.65" thickBot="1" x14ac:dyDescent="0.5">
      <c r="A175" s="157"/>
      <c r="B175" s="157"/>
      <c r="C175" s="157"/>
      <c r="D175" s="157"/>
      <c r="E175" s="157"/>
      <c r="F175" s="157"/>
      <c r="G175" s="157"/>
      <c r="H175" s="157"/>
      <c r="I175" s="157"/>
      <c r="J175" s="157"/>
      <c r="K175" s="157"/>
    </row>
    <row r="176" spans="1:11" ht="21.75" customHeight="1" x14ac:dyDescent="0.45">
      <c r="A176" s="403" t="s">
        <v>172</v>
      </c>
      <c r="B176" s="404"/>
      <c r="C176" s="404"/>
      <c r="D176" s="404"/>
      <c r="E176" s="404"/>
      <c r="F176" s="404"/>
      <c r="G176" s="404"/>
      <c r="H176" s="404"/>
      <c r="I176" s="405"/>
    </row>
    <row r="177" spans="1:11" ht="28.9" thickBot="1" x14ac:dyDescent="0.5">
      <c r="A177" s="159" t="s">
        <v>89</v>
      </c>
      <c r="B177" s="160" t="s">
        <v>37</v>
      </c>
      <c r="C177" s="161" t="s">
        <v>161</v>
      </c>
      <c r="D177" s="162" t="s">
        <v>110</v>
      </c>
      <c r="E177" s="160" t="s">
        <v>219</v>
      </c>
      <c r="F177" s="161" t="s">
        <v>220</v>
      </c>
      <c r="G177" s="161" t="s">
        <v>196</v>
      </c>
      <c r="H177" s="161" t="s">
        <v>197</v>
      </c>
      <c r="I177" s="163" t="s">
        <v>38</v>
      </c>
    </row>
    <row r="178" spans="1:11" x14ac:dyDescent="0.45">
      <c r="A178" s="380">
        <v>1</v>
      </c>
      <c r="B178" s="383">
        <v>1</v>
      </c>
      <c r="C178" s="130"/>
      <c r="D178" s="164"/>
      <c r="E178" s="164"/>
      <c r="F178" s="164"/>
      <c r="G178" s="164"/>
      <c r="H178" s="164"/>
      <c r="I178" s="134"/>
    </row>
    <row r="179" spans="1:11" x14ac:dyDescent="0.45">
      <c r="A179" s="381"/>
      <c r="B179" s="384"/>
      <c r="C179" s="131"/>
      <c r="D179" s="165"/>
      <c r="E179" s="165"/>
      <c r="F179" s="165"/>
      <c r="G179" s="165"/>
      <c r="H179" s="165"/>
      <c r="I179" s="135"/>
    </row>
    <row r="180" spans="1:11" x14ac:dyDescent="0.45">
      <c r="A180" s="381"/>
      <c r="B180" s="384"/>
      <c r="C180" s="131"/>
      <c r="D180" s="165"/>
      <c r="E180" s="165"/>
      <c r="F180" s="165"/>
      <c r="G180" s="165"/>
      <c r="H180" s="165"/>
      <c r="I180" s="135"/>
    </row>
    <row r="181" spans="1:11" x14ac:dyDescent="0.45">
      <c r="A181" s="381"/>
      <c r="B181" s="384"/>
      <c r="C181" s="132"/>
      <c r="D181" s="166"/>
      <c r="E181" s="166"/>
      <c r="F181" s="166"/>
      <c r="G181" s="166"/>
      <c r="H181" s="166"/>
      <c r="I181" s="136"/>
    </row>
    <row r="182" spans="1:11" s="150" customFormat="1" ht="14.65" thickBot="1" x14ac:dyDescent="0.5">
      <c r="A182" s="381"/>
      <c r="B182" s="385"/>
      <c r="C182" s="133"/>
      <c r="D182" s="167"/>
      <c r="E182" s="167"/>
      <c r="F182" s="167"/>
      <c r="G182" s="167"/>
      <c r="H182" s="167"/>
      <c r="I182" s="137"/>
      <c r="J182" s="142"/>
      <c r="K182" s="142"/>
    </row>
    <row r="183" spans="1:11" x14ac:dyDescent="0.45">
      <c r="A183" s="381"/>
      <c r="B183" s="383">
        <v>2</v>
      </c>
      <c r="C183" s="130"/>
      <c r="D183" s="164"/>
      <c r="E183" s="164"/>
      <c r="F183" s="164"/>
      <c r="G183" s="164"/>
      <c r="H183" s="164"/>
      <c r="I183" s="134"/>
    </row>
    <row r="184" spans="1:11" x14ac:dyDescent="0.45">
      <c r="A184" s="381"/>
      <c r="B184" s="384"/>
      <c r="C184" s="131"/>
      <c r="D184" s="165"/>
      <c r="E184" s="165"/>
      <c r="F184" s="165"/>
      <c r="G184" s="165"/>
      <c r="H184" s="165"/>
      <c r="I184" s="135"/>
    </row>
    <row r="185" spans="1:11" x14ac:dyDescent="0.45">
      <c r="A185" s="381"/>
      <c r="B185" s="384"/>
      <c r="C185" s="131"/>
      <c r="D185" s="165"/>
      <c r="E185" s="165"/>
      <c r="F185" s="165"/>
      <c r="G185" s="165"/>
      <c r="H185" s="165"/>
      <c r="I185" s="135"/>
    </row>
    <row r="186" spans="1:11" x14ac:dyDescent="0.45">
      <c r="A186" s="381"/>
      <c r="B186" s="384"/>
      <c r="C186" s="132"/>
      <c r="D186" s="166"/>
      <c r="E186" s="166"/>
      <c r="F186" s="166"/>
      <c r="G186" s="166"/>
      <c r="H186" s="166"/>
      <c r="I186" s="136"/>
    </row>
    <row r="187" spans="1:11" ht="14.65" thickBot="1" x14ac:dyDescent="0.5">
      <c r="A187" s="381"/>
      <c r="B187" s="385"/>
      <c r="C187" s="133"/>
      <c r="D187" s="167"/>
      <c r="E187" s="167"/>
      <c r="F187" s="167"/>
      <c r="G187" s="167"/>
      <c r="H187" s="167"/>
      <c r="I187" s="137"/>
    </row>
    <row r="188" spans="1:11" x14ac:dyDescent="0.45">
      <c r="A188" s="381"/>
      <c r="B188" s="383">
        <v>3</v>
      </c>
      <c r="C188" s="130"/>
      <c r="D188" s="164"/>
      <c r="E188" s="164"/>
      <c r="F188" s="164"/>
      <c r="G188" s="164"/>
      <c r="H188" s="164"/>
      <c r="I188" s="134"/>
    </row>
    <row r="189" spans="1:11" x14ac:dyDescent="0.45">
      <c r="A189" s="381"/>
      <c r="B189" s="384"/>
      <c r="C189" s="131"/>
      <c r="D189" s="165"/>
      <c r="E189" s="165"/>
      <c r="F189" s="165"/>
      <c r="G189" s="165"/>
      <c r="H189" s="165"/>
      <c r="I189" s="135"/>
    </row>
    <row r="190" spans="1:11" x14ac:dyDescent="0.45">
      <c r="A190" s="381"/>
      <c r="B190" s="384"/>
      <c r="C190" s="131"/>
      <c r="D190" s="165"/>
      <c r="E190" s="165"/>
      <c r="F190" s="165"/>
      <c r="G190" s="165"/>
      <c r="H190" s="165"/>
      <c r="I190" s="135"/>
    </row>
    <row r="191" spans="1:11" x14ac:dyDescent="0.45">
      <c r="A191" s="381"/>
      <c r="B191" s="384"/>
      <c r="C191" s="132"/>
      <c r="D191" s="166"/>
      <c r="E191" s="166"/>
      <c r="F191" s="166"/>
      <c r="G191" s="166"/>
      <c r="H191" s="166"/>
      <c r="I191" s="136"/>
    </row>
    <row r="192" spans="1:11" ht="14.65" thickBot="1" x14ac:dyDescent="0.5">
      <c r="A192" s="381"/>
      <c r="B192" s="385"/>
      <c r="C192" s="133"/>
      <c r="D192" s="167"/>
      <c r="E192" s="167"/>
      <c r="F192" s="167"/>
      <c r="G192" s="167"/>
      <c r="H192" s="167"/>
      <c r="I192" s="137"/>
    </row>
    <row r="193" spans="1:9" x14ac:dyDescent="0.45">
      <c r="A193" s="381"/>
      <c r="B193" s="383">
        <v>4</v>
      </c>
      <c r="C193" s="130"/>
      <c r="D193" s="164"/>
      <c r="E193" s="164"/>
      <c r="F193" s="164"/>
      <c r="G193" s="164"/>
      <c r="H193" s="164"/>
      <c r="I193" s="134"/>
    </row>
    <row r="194" spans="1:9" x14ac:dyDescent="0.45">
      <c r="A194" s="381"/>
      <c r="B194" s="384"/>
      <c r="C194" s="131"/>
      <c r="D194" s="165"/>
      <c r="E194" s="165"/>
      <c r="F194" s="165"/>
      <c r="G194" s="165"/>
      <c r="H194" s="165"/>
      <c r="I194" s="135"/>
    </row>
    <row r="195" spans="1:9" x14ac:dyDescent="0.45">
      <c r="A195" s="381"/>
      <c r="B195" s="384"/>
      <c r="C195" s="131"/>
      <c r="D195" s="165"/>
      <c r="E195" s="165"/>
      <c r="F195" s="165"/>
      <c r="G195" s="165"/>
      <c r="H195" s="165"/>
      <c r="I195" s="135"/>
    </row>
    <row r="196" spans="1:9" x14ac:dyDescent="0.45">
      <c r="A196" s="381"/>
      <c r="B196" s="384"/>
      <c r="C196" s="132"/>
      <c r="D196" s="166"/>
      <c r="E196" s="166"/>
      <c r="F196" s="166"/>
      <c r="G196" s="166"/>
      <c r="H196" s="166"/>
      <c r="I196" s="136"/>
    </row>
    <row r="197" spans="1:9" ht="14.65" thickBot="1" x14ac:dyDescent="0.5">
      <c r="A197" s="382"/>
      <c r="B197" s="385"/>
      <c r="C197" s="133"/>
      <c r="D197" s="167"/>
      <c r="E197" s="167"/>
      <c r="F197" s="167"/>
      <c r="G197" s="167"/>
      <c r="H197" s="167"/>
      <c r="I197" s="137"/>
    </row>
    <row r="198" spans="1:9" x14ac:dyDescent="0.45">
      <c r="A198" s="380">
        <v>2</v>
      </c>
      <c r="B198" s="383">
        <v>5</v>
      </c>
      <c r="C198" s="130"/>
      <c r="D198" s="164"/>
      <c r="E198" s="164"/>
      <c r="F198" s="164"/>
      <c r="G198" s="164"/>
      <c r="H198" s="164"/>
      <c r="I198" s="134"/>
    </row>
    <row r="199" spans="1:9" x14ac:dyDescent="0.45">
      <c r="A199" s="381"/>
      <c r="B199" s="384"/>
      <c r="C199" s="131"/>
      <c r="D199" s="165"/>
      <c r="E199" s="165"/>
      <c r="F199" s="165"/>
      <c r="G199" s="165"/>
      <c r="H199" s="165"/>
      <c r="I199" s="135"/>
    </row>
    <row r="200" spans="1:9" x14ac:dyDescent="0.45">
      <c r="A200" s="381"/>
      <c r="B200" s="384"/>
      <c r="C200" s="131"/>
      <c r="D200" s="165"/>
      <c r="E200" s="165"/>
      <c r="F200" s="165"/>
      <c r="G200" s="165"/>
      <c r="H200" s="165"/>
      <c r="I200" s="135"/>
    </row>
    <row r="201" spans="1:9" x14ac:dyDescent="0.45">
      <c r="A201" s="381"/>
      <c r="B201" s="384"/>
      <c r="C201" s="132"/>
      <c r="D201" s="166"/>
      <c r="E201" s="166"/>
      <c r="F201" s="166"/>
      <c r="G201" s="166"/>
      <c r="H201" s="166"/>
      <c r="I201" s="136"/>
    </row>
    <row r="202" spans="1:9" ht="14.65" thickBot="1" x14ac:dyDescent="0.5">
      <c r="A202" s="381"/>
      <c r="B202" s="385"/>
      <c r="C202" s="133"/>
      <c r="D202" s="167"/>
      <c r="E202" s="167"/>
      <c r="F202" s="167"/>
      <c r="G202" s="167"/>
      <c r="H202" s="167"/>
      <c r="I202" s="137"/>
    </row>
    <row r="203" spans="1:9" x14ac:dyDescent="0.45">
      <c r="A203" s="381"/>
      <c r="B203" s="383">
        <v>6</v>
      </c>
      <c r="C203" s="130"/>
      <c r="D203" s="164"/>
      <c r="E203" s="164"/>
      <c r="F203" s="164"/>
      <c r="G203" s="164"/>
      <c r="H203" s="164"/>
      <c r="I203" s="134"/>
    </row>
    <row r="204" spans="1:9" x14ac:dyDescent="0.45">
      <c r="A204" s="381"/>
      <c r="B204" s="384"/>
      <c r="C204" s="131"/>
      <c r="D204" s="165"/>
      <c r="E204" s="165"/>
      <c r="F204" s="165"/>
      <c r="G204" s="165"/>
      <c r="H204" s="165"/>
      <c r="I204" s="135"/>
    </row>
    <row r="205" spans="1:9" x14ac:dyDescent="0.45">
      <c r="A205" s="381"/>
      <c r="B205" s="384"/>
      <c r="C205" s="131"/>
      <c r="D205" s="165"/>
      <c r="E205" s="165"/>
      <c r="F205" s="165"/>
      <c r="G205" s="165"/>
      <c r="H205" s="165"/>
      <c r="I205" s="135"/>
    </row>
    <row r="206" spans="1:9" x14ac:dyDescent="0.45">
      <c r="A206" s="381"/>
      <c r="B206" s="384"/>
      <c r="C206" s="132"/>
      <c r="D206" s="166"/>
      <c r="E206" s="166"/>
      <c r="F206" s="166"/>
      <c r="G206" s="166"/>
      <c r="H206" s="166"/>
      <c r="I206" s="136"/>
    </row>
    <row r="207" spans="1:9" ht="14.65" thickBot="1" x14ac:dyDescent="0.5">
      <c r="A207" s="381"/>
      <c r="B207" s="385"/>
      <c r="C207" s="133"/>
      <c r="D207" s="167"/>
      <c r="E207" s="167"/>
      <c r="F207" s="167"/>
      <c r="G207" s="167"/>
      <c r="H207" s="167"/>
      <c r="I207" s="137"/>
    </row>
    <row r="208" spans="1:9" x14ac:dyDescent="0.45">
      <c r="A208" s="381"/>
      <c r="B208" s="383">
        <v>7</v>
      </c>
      <c r="C208" s="130"/>
      <c r="D208" s="164"/>
      <c r="E208" s="164"/>
      <c r="F208" s="164"/>
      <c r="G208" s="164"/>
      <c r="H208" s="164"/>
      <c r="I208" s="134"/>
    </row>
    <row r="209" spans="1:9" x14ac:dyDescent="0.45">
      <c r="A209" s="381"/>
      <c r="B209" s="384"/>
      <c r="C209" s="131"/>
      <c r="D209" s="165"/>
      <c r="E209" s="165"/>
      <c r="F209" s="165"/>
      <c r="G209" s="165"/>
      <c r="H209" s="165"/>
      <c r="I209" s="135"/>
    </row>
    <row r="210" spans="1:9" x14ac:dyDescent="0.45">
      <c r="A210" s="381"/>
      <c r="B210" s="384"/>
      <c r="C210" s="131"/>
      <c r="D210" s="165"/>
      <c r="E210" s="165"/>
      <c r="F210" s="165"/>
      <c r="G210" s="165"/>
      <c r="H210" s="165"/>
      <c r="I210" s="135"/>
    </row>
    <row r="211" spans="1:9" x14ac:dyDescent="0.45">
      <c r="A211" s="381"/>
      <c r="B211" s="384"/>
      <c r="C211" s="132"/>
      <c r="D211" s="166"/>
      <c r="E211" s="166"/>
      <c r="F211" s="166"/>
      <c r="G211" s="166"/>
      <c r="H211" s="166"/>
      <c r="I211" s="136"/>
    </row>
    <row r="212" spans="1:9" ht="14.65" thickBot="1" x14ac:dyDescent="0.5">
      <c r="A212" s="381"/>
      <c r="B212" s="385"/>
      <c r="C212" s="133"/>
      <c r="D212" s="167"/>
      <c r="E212" s="167"/>
      <c r="F212" s="167"/>
      <c r="G212" s="167"/>
      <c r="H212" s="167"/>
      <c r="I212" s="137"/>
    </row>
    <row r="213" spans="1:9" x14ac:dyDescent="0.45">
      <c r="A213" s="381"/>
      <c r="B213" s="383">
        <v>8</v>
      </c>
      <c r="C213" s="130"/>
      <c r="D213" s="164"/>
      <c r="E213" s="164"/>
      <c r="F213" s="164"/>
      <c r="G213" s="164"/>
      <c r="H213" s="164"/>
      <c r="I213" s="134"/>
    </row>
    <row r="214" spans="1:9" x14ac:dyDescent="0.45">
      <c r="A214" s="381"/>
      <c r="B214" s="384"/>
      <c r="C214" s="131"/>
      <c r="D214" s="165"/>
      <c r="E214" s="165"/>
      <c r="F214" s="165"/>
      <c r="G214" s="165"/>
      <c r="H214" s="165"/>
      <c r="I214" s="135"/>
    </row>
    <row r="215" spans="1:9" x14ac:dyDescent="0.45">
      <c r="A215" s="381"/>
      <c r="B215" s="384"/>
      <c r="C215" s="131"/>
      <c r="D215" s="165"/>
      <c r="E215" s="165"/>
      <c r="F215" s="165"/>
      <c r="G215" s="165"/>
      <c r="H215" s="165"/>
      <c r="I215" s="135"/>
    </row>
    <row r="216" spans="1:9" x14ac:dyDescent="0.45">
      <c r="A216" s="381"/>
      <c r="B216" s="384"/>
      <c r="C216" s="132"/>
      <c r="D216" s="166"/>
      <c r="E216" s="166"/>
      <c r="F216" s="166"/>
      <c r="G216" s="166"/>
      <c r="H216" s="166"/>
      <c r="I216" s="136"/>
    </row>
    <row r="217" spans="1:9" ht="14.65" thickBot="1" x14ac:dyDescent="0.5">
      <c r="A217" s="382"/>
      <c r="B217" s="385"/>
      <c r="C217" s="133"/>
      <c r="D217" s="167"/>
      <c r="E217" s="167"/>
      <c r="F217" s="167"/>
      <c r="G217" s="167"/>
      <c r="H217" s="167"/>
      <c r="I217" s="137"/>
    </row>
    <row r="218" spans="1:9" x14ac:dyDescent="0.45">
      <c r="A218" s="380">
        <v>3</v>
      </c>
      <c r="B218" s="383">
        <v>9</v>
      </c>
      <c r="C218" s="130"/>
      <c r="D218" s="164"/>
      <c r="E218" s="164"/>
      <c r="F218" s="164"/>
      <c r="G218" s="164"/>
      <c r="H218" s="164"/>
      <c r="I218" s="134"/>
    </row>
    <row r="219" spans="1:9" x14ac:dyDescent="0.45">
      <c r="A219" s="381"/>
      <c r="B219" s="384"/>
      <c r="C219" s="131"/>
      <c r="D219" s="165"/>
      <c r="E219" s="165"/>
      <c r="F219" s="165"/>
      <c r="G219" s="165"/>
      <c r="H219" s="165"/>
      <c r="I219" s="135"/>
    </row>
    <row r="220" spans="1:9" x14ac:dyDescent="0.45">
      <c r="A220" s="381"/>
      <c r="B220" s="384"/>
      <c r="C220" s="131"/>
      <c r="D220" s="165"/>
      <c r="E220" s="165"/>
      <c r="F220" s="165"/>
      <c r="G220" s="165"/>
      <c r="H220" s="165"/>
      <c r="I220" s="135"/>
    </row>
    <row r="221" spans="1:9" x14ac:dyDescent="0.45">
      <c r="A221" s="381"/>
      <c r="B221" s="384"/>
      <c r="C221" s="132"/>
      <c r="D221" s="166"/>
      <c r="E221" s="166"/>
      <c r="F221" s="166"/>
      <c r="G221" s="166"/>
      <c r="H221" s="166"/>
      <c r="I221" s="136"/>
    </row>
    <row r="222" spans="1:9" ht="14.65" thickBot="1" x14ac:dyDescent="0.5">
      <c r="A222" s="381"/>
      <c r="B222" s="385"/>
      <c r="C222" s="133"/>
      <c r="D222" s="167"/>
      <c r="E222" s="167"/>
      <c r="F222" s="167"/>
      <c r="G222" s="167"/>
      <c r="H222" s="167"/>
      <c r="I222" s="137"/>
    </row>
    <row r="223" spans="1:9" x14ac:dyDescent="0.45">
      <c r="A223" s="381"/>
      <c r="B223" s="383">
        <v>10</v>
      </c>
      <c r="C223" s="130"/>
      <c r="D223" s="164"/>
      <c r="E223" s="164"/>
      <c r="F223" s="164"/>
      <c r="G223" s="164"/>
      <c r="H223" s="164"/>
      <c r="I223" s="134"/>
    </row>
    <row r="224" spans="1:9" x14ac:dyDescent="0.45">
      <c r="A224" s="381"/>
      <c r="B224" s="384"/>
      <c r="C224" s="131"/>
      <c r="D224" s="165"/>
      <c r="E224" s="165"/>
      <c r="F224" s="165"/>
      <c r="G224" s="165"/>
      <c r="H224" s="165"/>
      <c r="I224" s="135"/>
    </row>
    <row r="225" spans="1:11" x14ac:dyDescent="0.45">
      <c r="A225" s="381"/>
      <c r="B225" s="384"/>
      <c r="C225" s="131"/>
      <c r="D225" s="165"/>
      <c r="E225" s="165"/>
      <c r="F225" s="165"/>
      <c r="G225" s="165"/>
      <c r="H225" s="165"/>
      <c r="I225" s="135"/>
    </row>
    <row r="226" spans="1:11" x14ac:dyDescent="0.45">
      <c r="A226" s="381"/>
      <c r="B226" s="384"/>
      <c r="C226" s="132"/>
      <c r="D226" s="166"/>
      <c r="E226" s="166"/>
      <c r="F226" s="166"/>
      <c r="G226" s="166"/>
      <c r="H226" s="166"/>
      <c r="I226" s="136"/>
    </row>
    <row r="227" spans="1:11" ht="14.65" thickBot="1" x14ac:dyDescent="0.5">
      <c r="A227" s="381"/>
      <c r="B227" s="385"/>
      <c r="C227" s="133"/>
      <c r="D227" s="167"/>
      <c r="E227" s="167"/>
      <c r="F227" s="167"/>
      <c r="G227" s="167"/>
      <c r="H227" s="167"/>
      <c r="I227" s="137"/>
    </row>
    <row r="228" spans="1:11" x14ac:dyDescent="0.45">
      <c r="A228" s="381"/>
      <c r="B228" s="383">
        <v>11</v>
      </c>
      <c r="C228" s="130"/>
      <c r="D228" s="164"/>
      <c r="E228" s="164"/>
      <c r="F228" s="164"/>
      <c r="G228" s="164"/>
      <c r="H228" s="164"/>
      <c r="I228" s="134"/>
    </row>
    <row r="229" spans="1:11" x14ac:dyDescent="0.45">
      <c r="A229" s="381"/>
      <c r="B229" s="384"/>
      <c r="C229" s="131"/>
      <c r="D229" s="165"/>
      <c r="E229" s="165"/>
      <c r="F229" s="165"/>
      <c r="G229" s="165"/>
      <c r="H229" s="165"/>
      <c r="I229" s="135"/>
    </row>
    <row r="230" spans="1:11" x14ac:dyDescent="0.45">
      <c r="A230" s="381"/>
      <c r="B230" s="384"/>
      <c r="C230" s="131"/>
      <c r="D230" s="165"/>
      <c r="E230" s="165"/>
      <c r="F230" s="165"/>
      <c r="G230" s="165"/>
      <c r="H230" s="165"/>
      <c r="I230" s="135"/>
    </row>
    <row r="231" spans="1:11" x14ac:dyDescent="0.45">
      <c r="A231" s="381"/>
      <c r="B231" s="384"/>
      <c r="C231" s="132"/>
      <c r="D231" s="166"/>
      <c r="E231" s="166"/>
      <c r="F231" s="166"/>
      <c r="G231" s="166"/>
      <c r="H231" s="166"/>
      <c r="I231" s="136"/>
    </row>
    <row r="232" spans="1:11" ht="14.65" thickBot="1" x14ac:dyDescent="0.5">
      <c r="A232" s="381"/>
      <c r="B232" s="385"/>
      <c r="C232" s="133"/>
      <c r="D232" s="167"/>
      <c r="E232" s="167"/>
      <c r="F232" s="167"/>
      <c r="G232" s="167"/>
      <c r="H232" s="167"/>
      <c r="I232" s="137"/>
    </row>
    <row r="233" spans="1:11" x14ac:dyDescent="0.45">
      <c r="A233" s="381"/>
      <c r="B233" s="383">
        <v>12</v>
      </c>
      <c r="C233" s="130"/>
      <c r="D233" s="164"/>
      <c r="E233" s="164"/>
      <c r="F233" s="164"/>
      <c r="G233" s="164"/>
      <c r="H233" s="164"/>
      <c r="I233" s="134"/>
    </row>
    <row r="234" spans="1:11" x14ac:dyDescent="0.45">
      <c r="A234" s="381"/>
      <c r="B234" s="384"/>
      <c r="C234" s="131"/>
      <c r="D234" s="165"/>
      <c r="E234" s="165"/>
      <c r="F234" s="165"/>
      <c r="G234" s="165"/>
      <c r="H234" s="165"/>
      <c r="I234" s="135"/>
    </row>
    <row r="235" spans="1:11" x14ac:dyDescent="0.45">
      <c r="A235" s="381"/>
      <c r="B235" s="384"/>
      <c r="C235" s="131"/>
      <c r="D235" s="165"/>
      <c r="E235" s="165"/>
      <c r="F235" s="165"/>
      <c r="G235" s="165"/>
      <c r="H235" s="165"/>
      <c r="I235" s="135"/>
    </row>
    <row r="236" spans="1:11" x14ac:dyDescent="0.45">
      <c r="A236" s="381"/>
      <c r="B236" s="384"/>
      <c r="C236" s="132"/>
      <c r="D236" s="166"/>
      <c r="E236" s="166"/>
      <c r="F236" s="166"/>
      <c r="G236" s="166"/>
      <c r="H236" s="166"/>
      <c r="I236" s="136"/>
    </row>
    <row r="237" spans="1:11" ht="14.65" thickBot="1" x14ac:dyDescent="0.5">
      <c r="A237" s="382"/>
      <c r="B237" s="385"/>
      <c r="C237" s="133"/>
      <c r="D237" s="167"/>
      <c r="E237" s="167"/>
      <c r="F237" s="167"/>
      <c r="G237" s="167"/>
      <c r="H237" s="167"/>
      <c r="I237" s="137"/>
    </row>
    <row r="239" spans="1:11" s="151" customFormat="1" x14ac:dyDescent="0.45">
      <c r="A239" s="152"/>
      <c r="B239" s="152"/>
      <c r="C239" s="152"/>
      <c r="D239" s="152"/>
      <c r="E239" s="152"/>
      <c r="F239" s="152"/>
      <c r="G239" s="152"/>
      <c r="H239" s="152"/>
      <c r="I239" s="152"/>
      <c r="J239" s="152"/>
      <c r="K239" s="152"/>
    </row>
    <row r="240" spans="1:11" ht="14.65" thickBot="1" x14ac:dyDescent="0.5"/>
    <row r="241" spans="1:11" ht="28.9" thickBot="1" x14ac:dyDescent="0.5">
      <c r="A241" s="140" t="s">
        <v>91</v>
      </c>
      <c r="B241" s="153">
        <v>4</v>
      </c>
      <c r="C241" s="154"/>
      <c r="D241" s="155"/>
      <c r="E241" s="155"/>
      <c r="F241" s="155"/>
      <c r="G241" s="155"/>
      <c r="H241" s="155"/>
      <c r="I241" s="155"/>
      <c r="J241" s="155"/>
      <c r="K241" s="155"/>
    </row>
    <row r="242" spans="1:11" x14ac:dyDescent="0.45">
      <c r="A242" s="406" t="s">
        <v>36</v>
      </c>
      <c r="B242" s="388">
        <f>Name4</f>
        <v>0</v>
      </c>
      <c r="C242" s="389"/>
      <c r="D242" s="155"/>
      <c r="E242" s="155"/>
      <c r="F242" s="155"/>
      <c r="G242" s="155"/>
      <c r="H242" s="170"/>
      <c r="I242" s="170"/>
      <c r="J242" s="170"/>
      <c r="K242" s="170"/>
    </row>
    <row r="243" spans="1:11" x14ac:dyDescent="0.45">
      <c r="A243" s="386"/>
      <c r="B243" s="388"/>
      <c r="C243" s="389"/>
      <c r="D243" s="155"/>
      <c r="E243" s="155"/>
      <c r="F243" s="155"/>
      <c r="G243" s="155"/>
      <c r="H243" s="170"/>
      <c r="I243" s="170"/>
      <c r="J243" s="170"/>
      <c r="K243" s="170"/>
    </row>
    <row r="244" spans="1:11" x14ac:dyDescent="0.45">
      <c r="A244" s="387"/>
      <c r="B244" s="390"/>
      <c r="C244" s="391"/>
      <c r="D244" s="155"/>
      <c r="E244" s="155"/>
      <c r="F244" s="155"/>
      <c r="G244" s="155"/>
      <c r="H244" s="170"/>
      <c r="I244" s="170"/>
      <c r="J244" s="170"/>
      <c r="K244" s="170"/>
    </row>
    <row r="245" spans="1:11" ht="14.45" customHeight="1" x14ac:dyDescent="0.45">
      <c r="A245" s="386" t="s">
        <v>195</v>
      </c>
      <c r="B245" s="392">
        <f>GapA4</f>
        <v>0</v>
      </c>
      <c r="C245" s="393"/>
      <c r="D245" s="155"/>
      <c r="E245" s="155"/>
      <c r="F245" s="155"/>
      <c r="G245" s="155"/>
      <c r="H245" s="170"/>
      <c r="I245" s="170"/>
      <c r="J245" s="170"/>
      <c r="K245" s="170"/>
    </row>
    <row r="246" spans="1:11" x14ac:dyDescent="0.45">
      <c r="A246" s="386"/>
      <c r="B246" s="394"/>
      <c r="C246" s="395"/>
      <c r="D246" s="155"/>
      <c r="E246" s="155"/>
      <c r="F246" s="155"/>
      <c r="G246" s="155"/>
      <c r="H246" s="170"/>
      <c r="I246" s="170"/>
      <c r="J246" s="170"/>
      <c r="K246" s="170"/>
    </row>
    <row r="247" spans="1:11" x14ac:dyDescent="0.45">
      <c r="A247" s="387"/>
      <c r="B247" s="396"/>
      <c r="C247" s="397"/>
      <c r="D247" s="155"/>
      <c r="E247" s="155"/>
      <c r="F247" s="155"/>
      <c r="G247" s="155"/>
      <c r="H247" s="170"/>
      <c r="I247" s="170"/>
      <c r="J247" s="170"/>
      <c r="K247" s="170"/>
    </row>
    <row r="248" spans="1:11" x14ac:dyDescent="0.45">
      <c r="A248" s="386" t="s">
        <v>199</v>
      </c>
      <c r="B248" s="392">
        <f>Objective4</f>
        <v>0</v>
      </c>
      <c r="C248" s="393"/>
      <c r="D248" s="155"/>
      <c r="E248" s="155"/>
      <c r="F248" s="155"/>
      <c r="G248" s="155"/>
      <c r="H248" s="170"/>
      <c r="I248" s="170"/>
      <c r="J248" s="170"/>
      <c r="K248" s="170"/>
    </row>
    <row r="249" spans="1:11" x14ac:dyDescent="0.45">
      <c r="A249" s="386"/>
      <c r="B249" s="394"/>
      <c r="C249" s="395"/>
      <c r="D249" s="155"/>
      <c r="E249" s="155"/>
      <c r="F249" s="155"/>
      <c r="G249" s="155"/>
      <c r="H249" s="170"/>
      <c r="I249" s="170"/>
      <c r="J249" s="170"/>
      <c r="K249" s="170"/>
    </row>
    <row r="250" spans="1:11" x14ac:dyDescent="0.45">
      <c r="A250" s="387"/>
      <c r="B250" s="396"/>
      <c r="C250" s="397"/>
      <c r="D250" s="155"/>
      <c r="E250" s="155"/>
      <c r="F250" s="155"/>
      <c r="G250" s="155"/>
      <c r="H250" s="170"/>
      <c r="I250" s="170"/>
      <c r="J250" s="170"/>
      <c r="K250" s="170"/>
    </row>
    <row r="251" spans="1:11" ht="14.45" customHeight="1" x14ac:dyDescent="0.45">
      <c r="A251" s="358" t="s">
        <v>210</v>
      </c>
      <c r="B251" s="398">
        <f>Capacity4</f>
        <v>0</v>
      </c>
      <c r="C251" s="399"/>
      <c r="D251" s="155"/>
      <c r="E251" s="155"/>
      <c r="F251" s="155"/>
      <c r="G251" s="155"/>
      <c r="H251" s="170"/>
      <c r="I251" s="170"/>
      <c r="J251" s="170"/>
      <c r="K251" s="170"/>
    </row>
    <row r="252" spans="1:11" x14ac:dyDescent="0.45">
      <c r="A252" s="359"/>
      <c r="B252" s="400"/>
      <c r="C252" s="389"/>
      <c r="D252" s="155"/>
      <c r="E252" s="155"/>
      <c r="F252" s="155"/>
      <c r="G252" s="155"/>
      <c r="H252" s="170"/>
      <c r="I252" s="170"/>
      <c r="J252" s="170"/>
      <c r="K252" s="170"/>
    </row>
    <row r="253" spans="1:11" ht="14.65" thickBot="1" x14ac:dyDescent="0.5">
      <c r="A253" s="407"/>
      <c r="B253" s="401"/>
      <c r="C253" s="402"/>
      <c r="D253" s="155"/>
      <c r="E253" s="155"/>
      <c r="F253" s="155"/>
      <c r="G253" s="155"/>
      <c r="H253" s="170"/>
      <c r="I253" s="170"/>
      <c r="J253" s="170"/>
      <c r="K253" s="170"/>
    </row>
    <row r="255" spans="1:11" ht="14.65" thickBot="1" x14ac:dyDescent="0.5">
      <c r="A255" s="157"/>
      <c r="B255" s="157"/>
      <c r="C255" s="157"/>
      <c r="D255" s="157"/>
      <c r="E255" s="157"/>
      <c r="F255" s="157"/>
      <c r="G255" s="157"/>
      <c r="H255" s="157"/>
      <c r="I255" s="157"/>
      <c r="J255" s="157"/>
      <c r="K255" s="157"/>
    </row>
    <row r="256" spans="1:11" ht="21.75" customHeight="1" x14ac:dyDescent="0.45">
      <c r="A256" s="403" t="s">
        <v>172</v>
      </c>
      <c r="B256" s="404"/>
      <c r="C256" s="404"/>
      <c r="D256" s="404"/>
      <c r="E256" s="404"/>
      <c r="F256" s="404"/>
      <c r="G256" s="404"/>
      <c r="H256" s="404"/>
      <c r="I256" s="405"/>
    </row>
    <row r="257" spans="1:9" ht="28.9" thickBot="1" x14ac:dyDescent="0.5">
      <c r="A257" s="159" t="s">
        <v>89</v>
      </c>
      <c r="B257" s="160" t="s">
        <v>37</v>
      </c>
      <c r="C257" s="161" t="s">
        <v>161</v>
      </c>
      <c r="D257" s="188" t="s">
        <v>110</v>
      </c>
      <c r="E257" s="161" t="s">
        <v>219</v>
      </c>
      <c r="F257" s="161" t="s">
        <v>220</v>
      </c>
      <c r="G257" s="161" t="s">
        <v>196</v>
      </c>
      <c r="H257" s="161" t="s">
        <v>197</v>
      </c>
      <c r="I257" s="163" t="s">
        <v>38</v>
      </c>
    </row>
    <row r="258" spans="1:9" x14ac:dyDescent="0.45">
      <c r="A258" s="380">
        <v>1</v>
      </c>
      <c r="B258" s="383">
        <v>1</v>
      </c>
      <c r="C258" s="130"/>
      <c r="D258" s="164"/>
      <c r="E258" s="164"/>
      <c r="F258" s="164"/>
      <c r="G258" s="164"/>
      <c r="H258" s="164"/>
      <c r="I258" s="134"/>
    </row>
    <row r="259" spans="1:9" x14ac:dyDescent="0.45">
      <c r="A259" s="381"/>
      <c r="B259" s="384"/>
      <c r="C259" s="131"/>
      <c r="D259" s="165"/>
      <c r="E259" s="165"/>
      <c r="F259" s="165"/>
      <c r="G259" s="165"/>
      <c r="H259" s="165"/>
      <c r="I259" s="135"/>
    </row>
    <row r="260" spans="1:9" x14ac:dyDescent="0.45">
      <c r="A260" s="381"/>
      <c r="B260" s="384"/>
      <c r="C260" s="131"/>
      <c r="D260" s="165"/>
      <c r="E260" s="165"/>
      <c r="F260" s="165"/>
      <c r="G260" s="165"/>
      <c r="H260" s="165"/>
      <c r="I260" s="135"/>
    </row>
    <row r="261" spans="1:9" x14ac:dyDescent="0.45">
      <c r="A261" s="381"/>
      <c r="B261" s="384"/>
      <c r="C261" s="132"/>
      <c r="D261" s="166"/>
      <c r="E261" s="166"/>
      <c r="F261" s="166"/>
      <c r="G261" s="166"/>
      <c r="H261" s="166"/>
      <c r="I261" s="136"/>
    </row>
    <row r="262" spans="1:9" ht="14.65" thickBot="1" x14ac:dyDescent="0.5">
      <c r="A262" s="381"/>
      <c r="B262" s="385"/>
      <c r="C262" s="133"/>
      <c r="D262" s="167"/>
      <c r="E262" s="167"/>
      <c r="F262" s="167"/>
      <c r="G262" s="167"/>
      <c r="H262" s="167"/>
      <c r="I262" s="137"/>
    </row>
    <row r="263" spans="1:9" x14ac:dyDescent="0.45">
      <c r="A263" s="381"/>
      <c r="B263" s="383">
        <v>2</v>
      </c>
      <c r="C263" s="130"/>
      <c r="D263" s="164"/>
      <c r="E263" s="164"/>
      <c r="F263" s="164"/>
      <c r="G263" s="164"/>
      <c r="H263" s="164"/>
      <c r="I263" s="134"/>
    </row>
    <row r="264" spans="1:9" x14ac:dyDescent="0.45">
      <c r="A264" s="381"/>
      <c r="B264" s="384"/>
      <c r="C264" s="131"/>
      <c r="D264" s="165"/>
      <c r="E264" s="165"/>
      <c r="F264" s="165"/>
      <c r="G264" s="165"/>
      <c r="H264" s="165"/>
      <c r="I264" s="135"/>
    </row>
    <row r="265" spans="1:9" x14ac:dyDescent="0.45">
      <c r="A265" s="381"/>
      <c r="B265" s="384"/>
      <c r="C265" s="131"/>
      <c r="D265" s="165"/>
      <c r="E265" s="165"/>
      <c r="F265" s="165"/>
      <c r="G265" s="165"/>
      <c r="H265" s="165"/>
      <c r="I265" s="135"/>
    </row>
    <row r="266" spans="1:9" x14ac:dyDescent="0.45">
      <c r="A266" s="381"/>
      <c r="B266" s="384"/>
      <c r="C266" s="132"/>
      <c r="D266" s="166"/>
      <c r="E266" s="166"/>
      <c r="F266" s="166"/>
      <c r="G266" s="166"/>
      <c r="H266" s="166"/>
      <c r="I266" s="136"/>
    </row>
    <row r="267" spans="1:9" ht="14.65" thickBot="1" x14ac:dyDescent="0.5">
      <c r="A267" s="381"/>
      <c r="B267" s="385"/>
      <c r="C267" s="133"/>
      <c r="D267" s="167"/>
      <c r="E267" s="167"/>
      <c r="F267" s="167"/>
      <c r="G267" s="167"/>
      <c r="H267" s="167"/>
      <c r="I267" s="137"/>
    </row>
    <row r="268" spans="1:9" x14ac:dyDescent="0.45">
      <c r="A268" s="381"/>
      <c r="B268" s="383">
        <v>3</v>
      </c>
      <c r="C268" s="130"/>
      <c r="D268" s="164"/>
      <c r="E268" s="164"/>
      <c r="F268" s="164"/>
      <c r="G268" s="164"/>
      <c r="H268" s="164"/>
      <c r="I268" s="134"/>
    </row>
    <row r="269" spans="1:9" x14ac:dyDescent="0.45">
      <c r="A269" s="381"/>
      <c r="B269" s="384"/>
      <c r="C269" s="131"/>
      <c r="D269" s="165"/>
      <c r="E269" s="165"/>
      <c r="F269" s="165"/>
      <c r="G269" s="165"/>
      <c r="H269" s="165"/>
      <c r="I269" s="135"/>
    </row>
    <row r="270" spans="1:9" x14ac:dyDescent="0.45">
      <c r="A270" s="381"/>
      <c r="B270" s="384"/>
      <c r="C270" s="131"/>
      <c r="D270" s="165"/>
      <c r="E270" s="165"/>
      <c r="F270" s="165"/>
      <c r="G270" s="165"/>
      <c r="H270" s="165"/>
      <c r="I270" s="135"/>
    </row>
    <row r="271" spans="1:9" x14ac:dyDescent="0.45">
      <c r="A271" s="381"/>
      <c r="B271" s="384"/>
      <c r="C271" s="132"/>
      <c r="D271" s="166"/>
      <c r="E271" s="166"/>
      <c r="F271" s="166"/>
      <c r="G271" s="166"/>
      <c r="H271" s="166"/>
      <c r="I271" s="136"/>
    </row>
    <row r="272" spans="1:9" ht="14.65" thickBot="1" x14ac:dyDescent="0.5">
      <c r="A272" s="381"/>
      <c r="B272" s="385"/>
      <c r="C272" s="133"/>
      <c r="D272" s="167"/>
      <c r="E272" s="167"/>
      <c r="F272" s="167"/>
      <c r="G272" s="167"/>
      <c r="H272" s="167"/>
      <c r="I272" s="137"/>
    </row>
    <row r="273" spans="1:11" x14ac:dyDescent="0.45">
      <c r="A273" s="381"/>
      <c r="B273" s="383">
        <v>4</v>
      </c>
      <c r="C273" s="130"/>
      <c r="D273" s="164"/>
      <c r="E273" s="164"/>
      <c r="F273" s="164"/>
      <c r="G273" s="164"/>
      <c r="H273" s="164"/>
      <c r="I273" s="134"/>
    </row>
    <row r="274" spans="1:11" x14ac:dyDescent="0.45">
      <c r="A274" s="381"/>
      <c r="B274" s="384"/>
      <c r="C274" s="131"/>
      <c r="D274" s="165"/>
      <c r="E274" s="165"/>
      <c r="F274" s="165"/>
      <c r="G274" s="165"/>
      <c r="H274" s="165"/>
      <c r="I274" s="135"/>
    </row>
    <row r="275" spans="1:11" x14ac:dyDescent="0.45">
      <c r="A275" s="381"/>
      <c r="B275" s="384"/>
      <c r="C275" s="131"/>
      <c r="D275" s="165"/>
      <c r="E275" s="165"/>
      <c r="F275" s="165"/>
      <c r="G275" s="165"/>
      <c r="H275" s="165"/>
      <c r="I275" s="135"/>
    </row>
    <row r="276" spans="1:11" x14ac:dyDescent="0.45">
      <c r="A276" s="381"/>
      <c r="B276" s="384"/>
      <c r="C276" s="132"/>
      <c r="D276" s="166"/>
      <c r="E276" s="166"/>
      <c r="F276" s="166"/>
      <c r="G276" s="166"/>
      <c r="H276" s="166"/>
      <c r="I276" s="136"/>
    </row>
    <row r="277" spans="1:11" ht="14.65" thickBot="1" x14ac:dyDescent="0.5">
      <c r="A277" s="382"/>
      <c r="B277" s="385"/>
      <c r="C277" s="133"/>
      <c r="D277" s="167"/>
      <c r="E277" s="167"/>
      <c r="F277" s="167"/>
      <c r="G277" s="167"/>
      <c r="H277" s="167"/>
      <c r="I277" s="137"/>
    </row>
    <row r="278" spans="1:11" x14ac:dyDescent="0.45">
      <c r="A278" s="380">
        <v>2</v>
      </c>
      <c r="B278" s="383">
        <v>5</v>
      </c>
      <c r="C278" s="130"/>
      <c r="D278" s="164"/>
      <c r="E278" s="164"/>
      <c r="F278" s="164"/>
      <c r="G278" s="164"/>
      <c r="H278" s="164"/>
      <c r="I278" s="134"/>
    </row>
    <row r="279" spans="1:11" x14ac:dyDescent="0.45">
      <c r="A279" s="381"/>
      <c r="B279" s="384"/>
      <c r="C279" s="131"/>
      <c r="D279" s="165"/>
      <c r="E279" s="165"/>
      <c r="F279" s="165"/>
      <c r="G279" s="165"/>
      <c r="H279" s="165"/>
      <c r="I279" s="135"/>
    </row>
    <row r="280" spans="1:11" x14ac:dyDescent="0.45">
      <c r="A280" s="381"/>
      <c r="B280" s="384"/>
      <c r="C280" s="131"/>
      <c r="D280" s="165"/>
      <c r="E280" s="165"/>
      <c r="F280" s="165"/>
      <c r="G280" s="165"/>
      <c r="H280" s="165"/>
      <c r="I280" s="135"/>
    </row>
    <row r="281" spans="1:11" x14ac:dyDescent="0.45">
      <c r="A281" s="381"/>
      <c r="B281" s="384"/>
      <c r="C281" s="132"/>
      <c r="D281" s="166"/>
      <c r="E281" s="166"/>
      <c r="F281" s="166"/>
      <c r="G281" s="166"/>
      <c r="H281" s="166"/>
      <c r="I281" s="136"/>
    </row>
    <row r="282" spans="1:11" ht="14.65" thickBot="1" x14ac:dyDescent="0.5">
      <c r="A282" s="381"/>
      <c r="B282" s="385"/>
      <c r="C282" s="133"/>
      <c r="D282" s="167"/>
      <c r="E282" s="167"/>
      <c r="F282" s="167"/>
      <c r="G282" s="167"/>
      <c r="H282" s="167"/>
      <c r="I282" s="137"/>
    </row>
    <row r="283" spans="1:11" x14ac:dyDescent="0.45">
      <c r="A283" s="381"/>
      <c r="B283" s="383">
        <v>6</v>
      </c>
      <c r="C283" s="130"/>
      <c r="D283" s="164"/>
      <c r="E283" s="164"/>
      <c r="F283" s="164"/>
      <c r="G283" s="164"/>
      <c r="H283" s="164"/>
      <c r="I283" s="134"/>
    </row>
    <row r="284" spans="1:11" x14ac:dyDescent="0.45">
      <c r="A284" s="381"/>
      <c r="B284" s="384"/>
      <c r="C284" s="131"/>
      <c r="D284" s="165"/>
      <c r="E284" s="165"/>
      <c r="F284" s="165"/>
      <c r="G284" s="165"/>
      <c r="H284" s="165"/>
      <c r="I284" s="135"/>
    </row>
    <row r="285" spans="1:11" s="150" customFormat="1" x14ac:dyDescent="0.45">
      <c r="A285" s="381"/>
      <c r="B285" s="384"/>
      <c r="C285" s="131"/>
      <c r="D285" s="165"/>
      <c r="E285" s="165"/>
      <c r="F285" s="165"/>
      <c r="G285" s="165"/>
      <c r="H285" s="165"/>
      <c r="I285" s="135"/>
      <c r="J285" s="142"/>
      <c r="K285" s="142"/>
    </row>
    <row r="286" spans="1:11" x14ac:dyDescent="0.45">
      <c r="A286" s="381"/>
      <c r="B286" s="384"/>
      <c r="C286" s="132"/>
      <c r="D286" s="166"/>
      <c r="E286" s="166"/>
      <c r="F286" s="166"/>
      <c r="G286" s="166"/>
      <c r="H286" s="166"/>
      <c r="I286" s="136"/>
    </row>
    <row r="287" spans="1:11" ht="14.65" thickBot="1" x14ac:dyDescent="0.5">
      <c r="A287" s="381"/>
      <c r="B287" s="385"/>
      <c r="C287" s="133"/>
      <c r="D287" s="167"/>
      <c r="E287" s="167"/>
      <c r="F287" s="167"/>
      <c r="G287" s="167"/>
      <c r="H287" s="167"/>
      <c r="I287" s="137"/>
    </row>
    <row r="288" spans="1:11" x14ac:dyDescent="0.45">
      <c r="A288" s="381"/>
      <c r="B288" s="383">
        <v>7</v>
      </c>
      <c r="C288" s="130"/>
      <c r="D288" s="164"/>
      <c r="E288" s="164"/>
      <c r="F288" s="164"/>
      <c r="G288" s="164"/>
      <c r="H288" s="164"/>
      <c r="I288" s="134"/>
    </row>
    <row r="289" spans="1:9" x14ac:dyDescent="0.45">
      <c r="A289" s="381"/>
      <c r="B289" s="384"/>
      <c r="C289" s="131"/>
      <c r="D289" s="165"/>
      <c r="E289" s="165"/>
      <c r="F289" s="165"/>
      <c r="G289" s="165"/>
      <c r="H289" s="165"/>
      <c r="I289" s="135"/>
    </row>
    <row r="290" spans="1:9" x14ac:dyDescent="0.45">
      <c r="A290" s="381"/>
      <c r="B290" s="384"/>
      <c r="C290" s="131"/>
      <c r="D290" s="165"/>
      <c r="E290" s="165"/>
      <c r="F290" s="165"/>
      <c r="G290" s="165"/>
      <c r="H290" s="165"/>
      <c r="I290" s="135"/>
    </row>
    <row r="291" spans="1:9" x14ac:dyDescent="0.45">
      <c r="A291" s="381"/>
      <c r="B291" s="384"/>
      <c r="C291" s="132"/>
      <c r="D291" s="166"/>
      <c r="E291" s="166"/>
      <c r="F291" s="166"/>
      <c r="G291" s="166"/>
      <c r="H291" s="166"/>
      <c r="I291" s="136"/>
    </row>
    <row r="292" spans="1:9" ht="14.65" thickBot="1" x14ac:dyDescent="0.5">
      <c r="A292" s="381"/>
      <c r="B292" s="385"/>
      <c r="C292" s="133"/>
      <c r="D292" s="167"/>
      <c r="E292" s="167"/>
      <c r="F292" s="167"/>
      <c r="G292" s="167"/>
      <c r="H292" s="167"/>
      <c r="I292" s="137"/>
    </row>
    <row r="293" spans="1:9" x14ac:dyDescent="0.45">
      <c r="A293" s="381"/>
      <c r="B293" s="383">
        <v>8</v>
      </c>
      <c r="C293" s="130"/>
      <c r="D293" s="164"/>
      <c r="E293" s="164"/>
      <c r="F293" s="164"/>
      <c r="G293" s="164"/>
      <c r="H293" s="164"/>
      <c r="I293" s="134"/>
    </row>
    <row r="294" spans="1:9" x14ac:dyDescent="0.45">
      <c r="A294" s="381"/>
      <c r="B294" s="384"/>
      <c r="C294" s="131"/>
      <c r="D294" s="165"/>
      <c r="E294" s="165"/>
      <c r="F294" s="165"/>
      <c r="G294" s="165"/>
      <c r="H294" s="165"/>
      <c r="I294" s="135"/>
    </row>
    <row r="295" spans="1:9" x14ac:dyDescent="0.45">
      <c r="A295" s="381"/>
      <c r="B295" s="384"/>
      <c r="C295" s="131"/>
      <c r="D295" s="165"/>
      <c r="E295" s="165"/>
      <c r="F295" s="165"/>
      <c r="G295" s="165"/>
      <c r="H295" s="165"/>
      <c r="I295" s="135"/>
    </row>
    <row r="296" spans="1:9" x14ac:dyDescent="0.45">
      <c r="A296" s="381"/>
      <c r="B296" s="384"/>
      <c r="C296" s="132"/>
      <c r="D296" s="166"/>
      <c r="E296" s="166"/>
      <c r="F296" s="166"/>
      <c r="G296" s="166"/>
      <c r="H296" s="166"/>
      <c r="I296" s="136"/>
    </row>
    <row r="297" spans="1:9" ht="14.65" thickBot="1" x14ac:dyDescent="0.5">
      <c r="A297" s="382"/>
      <c r="B297" s="385"/>
      <c r="C297" s="133"/>
      <c r="D297" s="167"/>
      <c r="E297" s="167"/>
      <c r="F297" s="167"/>
      <c r="G297" s="167"/>
      <c r="H297" s="167"/>
      <c r="I297" s="137"/>
    </row>
    <row r="298" spans="1:9" x14ac:dyDescent="0.45">
      <c r="A298" s="380">
        <v>3</v>
      </c>
      <c r="B298" s="383">
        <v>9</v>
      </c>
      <c r="C298" s="130"/>
      <c r="D298" s="164"/>
      <c r="E298" s="164"/>
      <c r="F298" s="164"/>
      <c r="G298" s="164"/>
      <c r="H298" s="164"/>
      <c r="I298" s="134"/>
    </row>
    <row r="299" spans="1:9" x14ac:dyDescent="0.45">
      <c r="A299" s="381"/>
      <c r="B299" s="384"/>
      <c r="C299" s="131"/>
      <c r="D299" s="165"/>
      <c r="E299" s="165"/>
      <c r="F299" s="165"/>
      <c r="G299" s="165"/>
      <c r="H299" s="165"/>
      <c r="I299" s="135"/>
    </row>
    <row r="300" spans="1:9" x14ac:dyDescent="0.45">
      <c r="A300" s="381"/>
      <c r="B300" s="384"/>
      <c r="C300" s="131"/>
      <c r="D300" s="165"/>
      <c r="E300" s="165"/>
      <c r="F300" s="165"/>
      <c r="G300" s="165"/>
      <c r="H300" s="165"/>
      <c r="I300" s="135"/>
    </row>
    <row r="301" spans="1:9" x14ac:dyDescent="0.45">
      <c r="A301" s="381"/>
      <c r="B301" s="384"/>
      <c r="C301" s="132"/>
      <c r="D301" s="166"/>
      <c r="E301" s="166"/>
      <c r="F301" s="166"/>
      <c r="G301" s="166"/>
      <c r="H301" s="166"/>
      <c r="I301" s="136"/>
    </row>
    <row r="302" spans="1:9" ht="14.65" thickBot="1" x14ac:dyDescent="0.5">
      <c r="A302" s="381"/>
      <c r="B302" s="385"/>
      <c r="C302" s="133"/>
      <c r="D302" s="167"/>
      <c r="E302" s="167"/>
      <c r="F302" s="167"/>
      <c r="G302" s="167"/>
      <c r="H302" s="167"/>
      <c r="I302" s="137"/>
    </row>
    <row r="303" spans="1:9" x14ac:dyDescent="0.45">
      <c r="A303" s="381"/>
      <c r="B303" s="383">
        <v>10</v>
      </c>
      <c r="C303" s="130"/>
      <c r="D303" s="164"/>
      <c r="E303" s="164"/>
      <c r="F303" s="164"/>
      <c r="G303" s="164"/>
      <c r="H303" s="164"/>
      <c r="I303" s="134"/>
    </row>
    <row r="304" spans="1:9" x14ac:dyDescent="0.45">
      <c r="A304" s="381"/>
      <c r="B304" s="384"/>
      <c r="C304" s="131"/>
      <c r="D304" s="165"/>
      <c r="E304" s="165"/>
      <c r="F304" s="165"/>
      <c r="G304" s="165"/>
      <c r="H304" s="165"/>
      <c r="I304" s="135"/>
    </row>
    <row r="305" spans="1:11" x14ac:dyDescent="0.45">
      <c r="A305" s="381"/>
      <c r="B305" s="384"/>
      <c r="C305" s="131"/>
      <c r="D305" s="165"/>
      <c r="E305" s="165"/>
      <c r="F305" s="165"/>
      <c r="G305" s="165"/>
      <c r="H305" s="165"/>
      <c r="I305" s="135"/>
    </row>
    <row r="306" spans="1:11" x14ac:dyDescent="0.45">
      <c r="A306" s="381"/>
      <c r="B306" s="384"/>
      <c r="C306" s="132"/>
      <c r="D306" s="166"/>
      <c r="E306" s="166"/>
      <c r="F306" s="166"/>
      <c r="G306" s="166"/>
      <c r="H306" s="166"/>
      <c r="I306" s="136"/>
    </row>
    <row r="307" spans="1:11" ht="14.65" thickBot="1" x14ac:dyDescent="0.5">
      <c r="A307" s="381"/>
      <c r="B307" s="385"/>
      <c r="C307" s="133"/>
      <c r="D307" s="167"/>
      <c r="E307" s="167"/>
      <c r="F307" s="167"/>
      <c r="G307" s="167"/>
      <c r="H307" s="167"/>
      <c r="I307" s="137"/>
    </row>
    <row r="308" spans="1:11" x14ac:dyDescent="0.45">
      <c r="A308" s="381"/>
      <c r="B308" s="383">
        <v>11</v>
      </c>
      <c r="C308" s="130"/>
      <c r="D308" s="164"/>
      <c r="E308" s="164"/>
      <c r="F308" s="164"/>
      <c r="G308" s="164"/>
      <c r="H308" s="164"/>
      <c r="I308" s="134"/>
    </row>
    <row r="309" spans="1:11" x14ac:dyDescent="0.45">
      <c r="A309" s="381"/>
      <c r="B309" s="384"/>
      <c r="C309" s="131"/>
      <c r="D309" s="165"/>
      <c r="E309" s="165"/>
      <c r="F309" s="165"/>
      <c r="G309" s="165"/>
      <c r="H309" s="165"/>
      <c r="I309" s="135"/>
    </row>
    <row r="310" spans="1:11" x14ac:dyDescent="0.45">
      <c r="A310" s="381"/>
      <c r="B310" s="384"/>
      <c r="C310" s="131"/>
      <c r="D310" s="165"/>
      <c r="E310" s="165"/>
      <c r="F310" s="165"/>
      <c r="G310" s="165"/>
      <c r="H310" s="165"/>
      <c r="I310" s="135"/>
    </row>
    <row r="311" spans="1:11" x14ac:dyDescent="0.45">
      <c r="A311" s="381"/>
      <c r="B311" s="384"/>
      <c r="C311" s="132"/>
      <c r="D311" s="166"/>
      <c r="E311" s="166"/>
      <c r="F311" s="166"/>
      <c r="G311" s="166"/>
      <c r="H311" s="166"/>
      <c r="I311" s="136"/>
    </row>
    <row r="312" spans="1:11" ht="14.65" thickBot="1" x14ac:dyDescent="0.5">
      <c r="A312" s="381"/>
      <c r="B312" s="385"/>
      <c r="C312" s="133"/>
      <c r="D312" s="167"/>
      <c r="E312" s="167"/>
      <c r="F312" s="167"/>
      <c r="G312" s="167"/>
      <c r="H312" s="167"/>
      <c r="I312" s="137"/>
    </row>
    <row r="313" spans="1:11" x14ac:dyDescent="0.45">
      <c r="A313" s="381"/>
      <c r="B313" s="383">
        <v>12</v>
      </c>
      <c r="C313" s="130"/>
      <c r="D313" s="164"/>
      <c r="E313" s="164"/>
      <c r="F313" s="164"/>
      <c r="G313" s="164"/>
      <c r="H313" s="164"/>
      <c r="I313" s="134"/>
    </row>
    <row r="314" spans="1:11" x14ac:dyDescent="0.45">
      <c r="A314" s="381"/>
      <c r="B314" s="384"/>
      <c r="C314" s="131"/>
      <c r="D314" s="165"/>
      <c r="E314" s="165"/>
      <c r="F314" s="165"/>
      <c r="G314" s="165"/>
      <c r="H314" s="165"/>
      <c r="I314" s="135"/>
    </row>
    <row r="315" spans="1:11" x14ac:dyDescent="0.45">
      <c r="A315" s="381"/>
      <c r="B315" s="384"/>
      <c r="C315" s="131"/>
      <c r="D315" s="165"/>
      <c r="E315" s="165"/>
      <c r="F315" s="165"/>
      <c r="G315" s="165"/>
      <c r="H315" s="165"/>
      <c r="I315" s="135"/>
    </row>
    <row r="316" spans="1:11" x14ac:dyDescent="0.45">
      <c r="A316" s="381"/>
      <c r="B316" s="384"/>
      <c r="C316" s="132"/>
      <c r="D316" s="166"/>
      <c r="E316" s="166"/>
      <c r="F316" s="166"/>
      <c r="G316" s="166"/>
      <c r="H316" s="166"/>
      <c r="I316" s="136"/>
    </row>
    <row r="317" spans="1:11" ht="14.65" thickBot="1" x14ac:dyDescent="0.5">
      <c r="A317" s="382"/>
      <c r="B317" s="385"/>
      <c r="C317" s="133"/>
      <c r="D317" s="167"/>
      <c r="E317" s="167"/>
      <c r="F317" s="167"/>
      <c r="G317" s="167"/>
      <c r="H317" s="167"/>
      <c r="I317" s="137"/>
    </row>
    <row r="319" spans="1:11" s="151" customFormat="1" x14ac:dyDescent="0.45">
      <c r="A319" s="152"/>
      <c r="B319" s="152"/>
      <c r="C319" s="152"/>
      <c r="D319" s="152"/>
      <c r="E319" s="152"/>
      <c r="F319" s="152"/>
      <c r="G319" s="152"/>
      <c r="H319" s="152"/>
      <c r="I319" s="152"/>
      <c r="J319" s="152"/>
      <c r="K319" s="152"/>
    </row>
    <row r="320" spans="1:11" ht="14.65" thickBot="1" x14ac:dyDescent="0.5"/>
    <row r="321" spans="1:11" ht="28.9" thickBot="1" x14ac:dyDescent="0.5">
      <c r="A321" s="140" t="s">
        <v>91</v>
      </c>
      <c r="B321" s="153">
        <v>5</v>
      </c>
      <c r="C321" s="154"/>
      <c r="D321" s="155"/>
      <c r="E321" s="155"/>
      <c r="F321" s="155"/>
      <c r="G321" s="155"/>
      <c r="H321" s="155"/>
      <c r="I321" s="155"/>
    </row>
    <row r="322" spans="1:11" x14ac:dyDescent="0.45">
      <c r="A322" s="406" t="s">
        <v>36</v>
      </c>
      <c r="B322" s="388">
        <f>Name5</f>
        <v>0</v>
      </c>
      <c r="C322" s="389"/>
      <c r="D322" s="155"/>
      <c r="E322" s="155"/>
      <c r="F322" s="155"/>
      <c r="G322" s="155"/>
      <c r="H322" s="170"/>
      <c r="I322" s="170"/>
    </row>
    <row r="323" spans="1:11" x14ac:dyDescent="0.45">
      <c r="A323" s="386"/>
      <c r="B323" s="388"/>
      <c r="C323" s="389"/>
      <c r="D323" s="155"/>
      <c r="E323" s="155"/>
      <c r="F323" s="155"/>
      <c r="G323" s="155"/>
      <c r="H323" s="170"/>
      <c r="I323" s="170"/>
    </row>
    <row r="324" spans="1:11" x14ac:dyDescent="0.45">
      <c r="A324" s="387"/>
      <c r="B324" s="390"/>
      <c r="C324" s="391"/>
      <c r="D324" s="155"/>
      <c r="E324" s="155"/>
      <c r="F324" s="155"/>
      <c r="G324" s="155"/>
      <c r="H324" s="170"/>
      <c r="I324" s="170"/>
    </row>
    <row r="325" spans="1:11" ht="14.45" customHeight="1" x14ac:dyDescent="0.45">
      <c r="A325" s="386" t="s">
        <v>195</v>
      </c>
      <c r="B325" s="392">
        <f>GapA5</f>
        <v>0</v>
      </c>
      <c r="C325" s="393"/>
      <c r="D325" s="155"/>
      <c r="E325" s="155"/>
      <c r="F325" s="155"/>
      <c r="G325" s="155"/>
      <c r="H325" s="170"/>
      <c r="I325" s="170"/>
    </row>
    <row r="326" spans="1:11" x14ac:dyDescent="0.45">
      <c r="A326" s="386"/>
      <c r="B326" s="394"/>
      <c r="C326" s="395"/>
      <c r="D326" s="155"/>
      <c r="E326" s="155"/>
      <c r="F326" s="155"/>
      <c r="G326" s="155"/>
      <c r="H326" s="170"/>
      <c r="I326" s="170"/>
    </row>
    <row r="327" spans="1:11" x14ac:dyDescent="0.45">
      <c r="A327" s="387"/>
      <c r="B327" s="396"/>
      <c r="C327" s="397"/>
      <c r="D327" s="155"/>
      <c r="E327" s="155"/>
      <c r="F327" s="155"/>
      <c r="G327" s="155"/>
      <c r="H327" s="170"/>
      <c r="I327" s="170"/>
    </row>
    <row r="328" spans="1:11" x14ac:dyDescent="0.45">
      <c r="A328" s="386" t="s">
        <v>199</v>
      </c>
      <c r="B328" s="392">
        <f>Objective5</f>
        <v>0</v>
      </c>
      <c r="C328" s="393"/>
      <c r="D328" s="155"/>
      <c r="E328" s="155"/>
      <c r="F328" s="155"/>
      <c r="G328" s="155"/>
      <c r="H328" s="170"/>
      <c r="I328" s="170"/>
    </row>
    <row r="329" spans="1:11" x14ac:dyDescent="0.45">
      <c r="A329" s="386"/>
      <c r="B329" s="394"/>
      <c r="C329" s="395"/>
      <c r="D329" s="155"/>
      <c r="E329" s="155"/>
      <c r="F329" s="155"/>
      <c r="G329" s="155"/>
      <c r="H329" s="170"/>
      <c r="I329" s="170"/>
    </row>
    <row r="330" spans="1:11" x14ac:dyDescent="0.45">
      <c r="A330" s="387"/>
      <c r="B330" s="396"/>
      <c r="C330" s="397"/>
      <c r="D330" s="155"/>
      <c r="E330" s="155"/>
      <c r="F330" s="155"/>
      <c r="G330" s="155"/>
      <c r="H330" s="170"/>
      <c r="I330" s="170"/>
    </row>
    <row r="331" spans="1:11" ht="14.45" customHeight="1" x14ac:dyDescent="0.45">
      <c r="A331" s="358" t="s">
        <v>210</v>
      </c>
      <c r="B331" s="398">
        <f>Capacity5</f>
        <v>0</v>
      </c>
      <c r="C331" s="399"/>
      <c r="D331" s="155"/>
      <c r="E331" s="155"/>
      <c r="F331" s="155"/>
      <c r="G331" s="155"/>
      <c r="H331" s="170"/>
      <c r="I331" s="170"/>
    </row>
    <row r="332" spans="1:11" x14ac:dyDescent="0.45">
      <c r="A332" s="359"/>
      <c r="B332" s="400"/>
      <c r="C332" s="389"/>
      <c r="D332" s="155"/>
      <c r="E332" s="155"/>
      <c r="F332" s="155"/>
      <c r="G332" s="155"/>
      <c r="H332" s="170"/>
      <c r="I332" s="170"/>
    </row>
    <row r="333" spans="1:11" ht="14.65" thickBot="1" x14ac:dyDescent="0.5">
      <c r="A333" s="407"/>
      <c r="B333" s="401"/>
      <c r="C333" s="402"/>
      <c r="D333" s="155"/>
      <c r="E333" s="155"/>
      <c r="F333" s="155"/>
      <c r="G333" s="155"/>
      <c r="H333" s="170"/>
      <c r="I333" s="170"/>
    </row>
    <row r="334" spans="1:11" x14ac:dyDescent="0.45">
      <c r="J334" s="155"/>
      <c r="K334" s="155"/>
    </row>
    <row r="335" spans="1:11" ht="14.65" thickBot="1" x14ac:dyDescent="0.5">
      <c r="A335" s="157"/>
      <c r="B335" s="157"/>
      <c r="C335" s="157"/>
      <c r="D335" s="157"/>
      <c r="E335" s="157"/>
      <c r="F335" s="157"/>
      <c r="G335" s="157"/>
      <c r="H335" s="157"/>
      <c r="I335" s="157"/>
      <c r="J335" s="170"/>
      <c r="K335" s="170"/>
    </row>
    <row r="336" spans="1:11" ht="21.75" customHeight="1" x14ac:dyDescent="0.45">
      <c r="A336" s="403" t="s">
        <v>172</v>
      </c>
      <c r="B336" s="404"/>
      <c r="C336" s="404"/>
      <c r="D336" s="404"/>
      <c r="E336" s="404"/>
      <c r="F336" s="404"/>
      <c r="G336" s="404"/>
      <c r="H336" s="404"/>
      <c r="I336" s="405"/>
    </row>
    <row r="337" spans="1:11" ht="28.9" thickBot="1" x14ac:dyDescent="0.5">
      <c r="A337" s="159" t="s">
        <v>89</v>
      </c>
      <c r="B337" s="160" t="s">
        <v>37</v>
      </c>
      <c r="C337" s="161" t="s">
        <v>161</v>
      </c>
      <c r="D337" s="162" t="s">
        <v>110</v>
      </c>
      <c r="E337" s="160" t="s">
        <v>219</v>
      </c>
      <c r="F337" s="161" t="s">
        <v>220</v>
      </c>
      <c r="G337" s="161" t="s">
        <v>196</v>
      </c>
      <c r="H337" s="161" t="s">
        <v>197</v>
      </c>
      <c r="I337" s="163" t="s">
        <v>38</v>
      </c>
      <c r="J337" s="170"/>
      <c r="K337" s="170"/>
    </row>
    <row r="338" spans="1:11" x14ac:dyDescent="0.45">
      <c r="A338" s="380">
        <v>1</v>
      </c>
      <c r="B338" s="383">
        <v>1</v>
      </c>
      <c r="C338" s="130"/>
      <c r="D338" s="164"/>
      <c r="E338" s="164"/>
      <c r="F338" s="164"/>
      <c r="G338" s="164"/>
      <c r="H338" s="164"/>
      <c r="I338" s="134"/>
      <c r="J338" s="170"/>
      <c r="K338" s="170"/>
    </row>
    <row r="339" spans="1:11" x14ac:dyDescent="0.45">
      <c r="A339" s="381"/>
      <c r="B339" s="384"/>
      <c r="C339" s="131"/>
      <c r="D339" s="165"/>
      <c r="E339" s="165"/>
      <c r="F339" s="165"/>
      <c r="G339" s="165"/>
      <c r="H339" s="165"/>
      <c r="I339" s="135"/>
      <c r="J339" s="170"/>
      <c r="K339" s="170"/>
    </row>
    <row r="340" spans="1:11" x14ac:dyDescent="0.45">
      <c r="A340" s="381"/>
      <c r="B340" s="384"/>
      <c r="C340" s="131"/>
      <c r="D340" s="165"/>
      <c r="E340" s="165"/>
      <c r="F340" s="165"/>
      <c r="G340" s="165"/>
      <c r="H340" s="165"/>
      <c r="I340" s="135"/>
      <c r="J340" s="170"/>
      <c r="K340" s="170"/>
    </row>
    <row r="341" spans="1:11" x14ac:dyDescent="0.45">
      <c r="A341" s="381"/>
      <c r="B341" s="384"/>
      <c r="C341" s="132"/>
      <c r="D341" s="166"/>
      <c r="E341" s="166"/>
      <c r="F341" s="166"/>
      <c r="G341" s="166"/>
      <c r="H341" s="166"/>
      <c r="I341" s="136"/>
      <c r="J341" s="170"/>
      <c r="K341" s="170"/>
    </row>
    <row r="342" spans="1:11" ht="14.65" thickBot="1" x14ac:dyDescent="0.5">
      <c r="A342" s="381"/>
      <c r="B342" s="385"/>
      <c r="C342" s="133"/>
      <c r="D342" s="167"/>
      <c r="E342" s="167"/>
      <c r="F342" s="167"/>
      <c r="G342" s="167"/>
      <c r="H342" s="167"/>
      <c r="I342" s="137"/>
      <c r="J342" s="170"/>
      <c r="K342" s="170"/>
    </row>
    <row r="343" spans="1:11" x14ac:dyDescent="0.45">
      <c r="A343" s="381"/>
      <c r="B343" s="383">
        <v>2</v>
      </c>
      <c r="C343" s="130"/>
      <c r="D343" s="164"/>
      <c r="E343" s="164"/>
      <c r="F343" s="164"/>
      <c r="G343" s="164"/>
      <c r="H343" s="164"/>
      <c r="I343" s="134"/>
      <c r="J343" s="170"/>
      <c r="K343" s="170"/>
    </row>
    <row r="344" spans="1:11" x14ac:dyDescent="0.45">
      <c r="A344" s="381"/>
      <c r="B344" s="384"/>
      <c r="C344" s="131"/>
      <c r="D344" s="165"/>
      <c r="E344" s="165"/>
      <c r="F344" s="165"/>
      <c r="G344" s="165"/>
      <c r="H344" s="165"/>
      <c r="I344" s="135"/>
      <c r="J344" s="170"/>
      <c r="K344" s="170"/>
    </row>
    <row r="345" spans="1:11" x14ac:dyDescent="0.45">
      <c r="A345" s="381"/>
      <c r="B345" s="384"/>
      <c r="C345" s="131"/>
      <c r="D345" s="165"/>
      <c r="E345" s="165"/>
      <c r="F345" s="165"/>
      <c r="G345" s="165"/>
      <c r="H345" s="165"/>
      <c r="I345" s="135"/>
      <c r="J345" s="170"/>
      <c r="K345" s="170"/>
    </row>
    <row r="346" spans="1:11" x14ac:dyDescent="0.45">
      <c r="A346" s="381"/>
      <c r="B346" s="384"/>
      <c r="C346" s="132"/>
      <c r="D346" s="166"/>
      <c r="E346" s="166"/>
      <c r="F346" s="166"/>
      <c r="G346" s="166"/>
      <c r="H346" s="166"/>
      <c r="I346" s="136"/>
      <c r="J346" s="170"/>
      <c r="K346" s="170"/>
    </row>
    <row r="347" spans="1:11" ht="14.65" thickBot="1" x14ac:dyDescent="0.5">
      <c r="A347" s="381"/>
      <c r="B347" s="385"/>
      <c r="C347" s="133"/>
      <c r="D347" s="167"/>
      <c r="E347" s="167"/>
      <c r="F347" s="167"/>
      <c r="G347" s="167"/>
      <c r="H347" s="167"/>
      <c r="I347" s="137"/>
    </row>
    <row r="348" spans="1:11" x14ac:dyDescent="0.45">
      <c r="A348" s="381"/>
      <c r="B348" s="383">
        <v>3</v>
      </c>
      <c r="C348" s="130"/>
      <c r="D348" s="164"/>
      <c r="E348" s="164"/>
      <c r="F348" s="164"/>
      <c r="G348" s="164"/>
      <c r="H348" s="164"/>
      <c r="I348" s="134"/>
      <c r="J348" s="157"/>
      <c r="K348" s="157"/>
    </row>
    <row r="349" spans="1:11" x14ac:dyDescent="0.45">
      <c r="A349" s="381"/>
      <c r="B349" s="384"/>
      <c r="C349" s="131"/>
      <c r="D349" s="165"/>
      <c r="E349" s="165"/>
      <c r="F349" s="165"/>
      <c r="G349" s="165"/>
      <c r="H349" s="165"/>
      <c r="I349" s="135"/>
    </row>
    <row r="350" spans="1:11" x14ac:dyDescent="0.45">
      <c r="A350" s="381"/>
      <c r="B350" s="384"/>
      <c r="C350" s="131"/>
      <c r="D350" s="165"/>
      <c r="E350" s="165"/>
      <c r="F350" s="165"/>
      <c r="G350" s="165"/>
      <c r="H350" s="165"/>
      <c r="I350" s="135"/>
    </row>
    <row r="351" spans="1:11" x14ac:dyDescent="0.45">
      <c r="A351" s="381"/>
      <c r="B351" s="384"/>
      <c r="C351" s="132"/>
      <c r="D351" s="166"/>
      <c r="E351" s="166"/>
      <c r="F351" s="166"/>
      <c r="G351" s="166"/>
      <c r="H351" s="166"/>
      <c r="I351" s="136"/>
    </row>
    <row r="352" spans="1:11" ht="14.65" thickBot="1" x14ac:dyDescent="0.5">
      <c r="A352" s="381"/>
      <c r="B352" s="385"/>
      <c r="C352" s="133"/>
      <c r="D352" s="167"/>
      <c r="E352" s="167"/>
      <c r="F352" s="167"/>
      <c r="G352" s="167"/>
      <c r="H352" s="167"/>
      <c r="I352" s="137"/>
    </row>
    <row r="353" spans="1:11" x14ac:dyDescent="0.45">
      <c r="A353" s="381"/>
      <c r="B353" s="383">
        <v>4</v>
      </c>
      <c r="C353" s="130"/>
      <c r="D353" s="164"/>
      <c r="E353" s="164"/>
      <c r="F353" s="164"/>
      <c r="G353" s="164"/>
      <c r="H353" s="164"/>
      <c r="I353" s="134"/>
    </row>
    <row r="354" spans="1:11" x14ac:dyDescent="0.45">
      <c r="A354" s="381"/>
      <c r="B354" s="384"/>
      <c r="C354" s="131"/>
      <c r="D354" s="165"/>
      <c r="E354" s="165"/>
      <c r="F354" s="165"/>
      <c r="G354" s="165"/>
      <c r="H354" s="165"/>
      <c r="I354" s="135"/>
    </row>
    <row r="355" spans="1:11" s="150" customFormat="1" x14ac:dyDescent="0.45">
      <c r="A355" s="381"/>
      <c r="B355" s="384"/>
      <c r="C355" s="131"/>
      <c r="D355" s="165"/>
      <c r="E355" s="165"/>
      <c r="F355" s="165"/>
      <c r="G355" s="165"/>
      <c r="H355" s="165"/>
      <c r="I355" s="135"/>
      <c r="J355" s="142"/>
      <c r="K355" s="142"/>
    </row>
    <row r="356" spans="1:11" x14ac:dyDescent="0.45">
      <c r="A356" s="381"/>
      <c r="B356" s="384"/>
      <c r="C356" s="132"/>
      <c r="D356" s="166"/>
      <c r="E356" s="166"/>
      <c r="F356" s="166"/>
      <c r="G356" s="166"/>
      <c r="H356" s="166"/>
      <c r="I356" s="136"/>
    </row>
    <row r="357" spans="1:11" ht="14.65" thickBot="1" x14ac:dyDescent="0.5">
      <c r="A357" s="382"/>
      <c r="B357" s="385"/>
      <c r="C357" s="133"/>
      <c r="D357" s="167"/>
      <c r="E357" s="167"/>
      <c r="F357" s="167"/>
      <c r="G357" s="167"/>
      <c r="H357" s="167"/>
      <c r="I357" s="137"/>
    </row>
    <row r="358" spans="1:11" x14ac:dyDescent="0.45">
      <c r="A358" s="380">
        <v>2</v>
      </c>
      <c r="B358" s="383">
        <v>5</v>
      </c>
      <c r="C358" s="130"/>
      <c r="D358" s="164"/>
      <c r="E358" s="164"/>
      <c r="F358" s="164"/>
      <c r="G358" s="164"/>
      <c r="H358" s="164"/>
      <c r="I358" s="134"/>
    </row>
    <row r="359" spans="1:11" x14ac:dyDescent="0.45">
      <c r="A359" s="381"/>
      <c r="B359" s="384"/>
      <c r="C359" s="131"/>
      <c r="D359" s="165"/>
      <c r="E359" s="165"/>
      <c r="F359" s="165"/>
      <c r="G359" s="165"/>
      <c r="H359" s="165"/>
      <c r="I359" s="135"/>
    </row>
    <row r="360" spans="1:11" x14ac:dyDescent="0.45">
      <c r="A360" s="381"/>
      <c r="B360" s="384"/>
      <c r="C360" s="131"/>
      <c r="D360" s="165"/>
      <c r="E360" s="165"/>
      <c r="F360" s="165"/>
      <c r="G360" s="165"/>
      <c r="H360" s="165"/>
      <c r="I360" s="135"/>
    </row>
    <row r="361" spans="1:11" x14ac:dyDescent="0.45">
      <c r="A361" s="381"/>
      <c r="B361" s="384"/>
      <c r="C361" s="132"/>
      <c r="D361" s="166"/>
      <c r="E361" s="166"/>
      <c r="F361" s="166"/>
      <c r="G361" s="166"/>
      <c r="H361" s="166"/>
      <c r="I361" s="136"/>
    </row>
    <row r="362" spans="1:11" ht="14.65" thickBot="1" x14ac:dyDescent="0.5">
      <c r="A362" s="381"/>
      <c r="B362" s="385"/>
      <c r="C362" s="133"/>
      <c r="D362" s="167"/>
      <c r="E362" s="167"/>
      <c r="F362" s="167"/>
      <c r="G362" s="167"/>
      <c r="H362" s="167"/>
      <c r="I362" s="137"/>
    </row>
    <row r="363" spans="1:11" x14ac:dyDescent="0.45">
      <c r="A363" s="381"/>
      <c r="B363" s="383">
        <v>6</v>
      </c>
      <c r="C363" s="130"/>
      <c r="D363" s="164"/>
      <c r="E363" s="164"/>
      <c r="F363" s="164"/>
      <c r="G363" s="164"/>
      <c r="H363" s="164"/>
      <c r="I363" s="134"/>
    </row>
    <row r="364" spans="1:11" x14ac:dyDescent="0.45">
      <c r="A364" s="381"/>
      <c r="B364" s="384"/>
      <c r="C364" s="131"/>
      <c r="D364" s="165"/>
      <c r="E364" s="165"/>
      <c r="F364" s="165"/>
      <c r="G364" s="165"/>
      <c r="H364" s="165"/>
      <c r="I364" s="135"/>
    </row>
    <row r="365" spans="1:11" x14ac:dyDescent="0.45">
      <c r="A365" s="381"/>
      <c r="B365" s="384"/>
      <c r="C365" s="131"/>
      <c r="D365" s="165"/>
      <c r="E365" s="165"/>
      <c r="F365" s="165"/>
      <c r="G365" s="165"/>
      <c r="H365" s="165"/>
      <c r="I365" s="135"/>
    </row>
    <row r="366" spans="1:11" x14ac:dyDescent="0.45">
      <c r="A366" s="381"/>
      <c r="B366" s="384"/>
      <c r="C366" s="132"/>
      <c r="D366" s="166"/>
      <c r="E366" s="166"/>
      <c r="F366" s="166"/>
      <c r="G366" s="166"/>
      <c r="H366" s="166"/>
      <c r="I366" s="136"/>
    </row>
    <row r="367" spans="1:11" ht="14.65" thickBot="1" x14ac:dyDescent="0.5">
      <c r="A367" s="381"/>
      <c r="B367" s="385"/>
      <c r="C367" s="133"/>
      <c r="D367" s="167"/>
      <c r="E367" s="167"/>
      <c r="F367" s="167"/>
      <c r="G367" s="167"/>
      <c r="H367" s="167"/>
      <c r="I367" s="137"/>
    </row>
    <row r="368" spans="1:11" x14ac:dyDescent="0.45">
      <c r="A368" s="381"/>
      <c r="B368" s="383">
        <v>7</v>
      </c>
      <c r="C368" s="130"/>
      <c r="D368" s="164"/>
      <c r="E368" s="164"/>
      <c r="F368" s="164"/>
      <c r="G368" s="164"/>
      <c r="H368" s="164"/>
      <c r="I368" s="134"/>
    </row>
    <row r="369" spans="1:9" x14ac:dyDescent="0.45">
      <c r="A369" s="381"/>
      <c r="B369" s="384"/>
      <c r="C369" s="131"/>
      <c r="D369" s="165"/>
      <c r="E369" s="165"/>
      <c r="F369" s="165"/>
      <c r="G369" s="165"/>
      <c r="H369" s="165"/>
      <c r="I369" s="135"/>
    </row>
    <row r="370" spans="1:9" x14ac:dyDescent="0.45">
      <c r="A370" s="381"/>
      <c r="B370" s="384"/>
      <c r="C370" s="131"/>
      <c r="D370" s="165"/>
      <c r="E370" s="165"/>
      <c r="F370" s="165"/>
      <c r="G370" s="165"/>
      <c r="H370" s="165"/>
      <c r="I370" s="135"/>
    </row>
    <row r="371" spans="1:9" x14ac:dyDescent="0.45">
      <c r="A371" s="381"/>
      <c r="B371" s="384"/>
      <c r="C371" s="132"/>
      <c r="D371" s="166"/>
      <c r="E371" s="166"/>
      <c r="F371" s="166"/>
      <c r="G371" s="166"/>
      <c r="H371" s="166"/>
      <c r="I371" s="136"/>
    </row>
    <row r="372" spans="1:9" ht="14.65" thickBot="1" x14ac:dyDescent="0.5">
      <c r="A372" s="381"/>
      <c r="B372" s="385"/>
      <c r="C372" s="133"/>
      <c r="D372" s="167"/>
      <c r="E372" s="167"/>
      <c r="F372" s="167"/>
      <c r="G372" s="167"/>
      <c r="H372" s="167"/>
      <c r="I372" s="137"/>
    </row>
    <row r="373" spans="1:9" x14ac:dyDescent="0.45">
      <c r="A373" s="381"/>
      <c r="B373" s="383">
        <v>8</v>
      </c>
      <c r="C373" s="130"/>
      <c r="D373" s="164"/>
      <c r="E373" s="164"/>
      <c r="F373" s="164"/>
      <c r="G373" s="164"/>
      <c r="H373" s="164"/>
      <c r="I373" s="134"/>
    </row>
    <row r="374" spans="1:9" x14ac:dyDescent="0.45">
      <c r="A374" s="381"/>
      <c r="B374" s="384"/>
      <c r="C374" s="131"/>
      <c r="D374" s="165"/>
      <c r="E374" s="165"/>
      <c r="F374" s="165"/>
      <c r="G374" s="165"/>
      <c r="H374" s="165"/>
      <c r="I374" s="135"/>
    </row>
    <row r="375" spans="1:9" x14ac:dyDescent="0.45">
      <c r="A375" s="381"/>
      <c r="B375" s="384"/>
      <c r="C375" s="131"/>
      <c r="D375" s="165"/>
      <c r="E375" s="165"/>
      <c r="F375" s="165"/>
      <c r="G375" s="165"/>
      <c r="H375" s="165"/>
      <c r="I375" s="135"/>
    </row>
    <row r="376" spans="1:9" x14ac:dyDescent="0.45">
      <c r="A376" s="381"/>
      <c r="B376" s="384"/>
      <c r="C376" s="132"/>
      <c r="D376" s="166"/>
      <c r="E376" s="166"/>
      <c r="F376" s="166"/>
      <c r="G376" s="166"/>
      <c r="H376" s="166"/>
      <c r="I376" s="136"/>
    </row>
    <row r="377" spans="1:9" ht="14.65" thickBot="1" x14ac:dyDescent="0.5">
      <c r="A377" s="382"/>
      <c r="B377" s="385"/>
      <c r="C377" s="133"/>
      <c r="D377" s="167"/>
      <c r="E377" s="167"/>
      <c r="F377" s="167"/>
      <c r="G377" s="167"/>
      <c r="H377" s="167"/>
      <c r="I377" s="137"/>
    </row>
    <row r="378" spans="1:9" x14ac:dyDescent="0.45">
      <c r="A378" s="380">
        <v>3</v>
      </c>
      <c r="B378" s="383">
        <v>9</v>
      </c>
      <c r="C378" s="130"/>
      <c r="D378" s="164"/>
      <c r="E378" s="164"/>
      <c r="F378" s="164"/>
      <c r="G378" s="164"/>
      <c r="H378" s="164"/>
      <c r="I378" s="134"/>
    </row>
    <row r="379" spans="1:9" x14ac:dyDescent="0.45">
      <c r="A379" s="381"/>
      <c r="B379" s="384"/>
      <c r="C379" s="131"/>
      <c r="D379" s="165"/>
      <c r="E379" s="165"/>
      <c r="F379" s="165"/>
      <c r="G379" s="165"/>
      <c r="H379" s="165"/>
      <c r="I379" s="135"/>
    </row>
    <row r="380" spans="1:9" x14ac:dyDescent="0.45">
      <c r="A380" s="381"/>
      <c r="B380" s="384"/>
      <c r="C380" s="131"/>
      <c r="D380" s="165"/>
      <c r="E380" s="165"/>
      <c r="F380" s="165"/>
      <c r="G380" s="165"/>
      <c r="H380" s="165"/>
      <c r="I380" s="135"/>
    </row>
    <row r="381" spans="1:9" x14ac:dyDescent="0.45">
      <c r="A381" s="381"/>
      <c r="B381" s="384"/>
      <c r="C381" s="132"/>
      <c r="D381" s="166"/>
      <c r="E381" s="166"/>
      <c r="F381" s="166"/>
      <c r="G381" s="166"/>
      <c r="H381" s="166"/>
      <c r="I381" s="136"/>
    </row>
    <row r="382" spans="1:9" ht="14.65" thickBot="1" x14ac:dyDescent="0.5">
      <c r="A382" s="381"/>
      <c r="B382" s="385"/>
      <c r="C382" s="133"/>
      <c r="D382" s="167"/>
      <c r="E382" s="167"/>
      <c r="F382" s="167"/>
      <c r="G382" s="167"/>
      <c r="H382" s="167"/>
      <c r="I382" s="137"/>
    </row>
    <row r="383" spans="1:9" x14ac:dyDescent="0.45">
      <c r="A383" s="381"/>
      <c r="B383" s="383">
        <v>10</v>
      </c>
      <c r="C383" s="130"/>
      <c r="D383" s="164"/>
      <c r="E383" s="164"/>
      <c r="F383" s="164"/>
      <c r="G383" s="164"/>
      <c r="H383" s="164"/>
      <c r="I383" s="134"/>
    </row>
    <row r="384" spans="1:9" x14ac:dyDescent="0.45">
      <c r="A384" s="381"/>
      <c r="B384" s="384"/>
      <c r="C384" s="131"/>
      <c r="D384" s="165"/>
      <c r="E384" s="165"/>
      <c r="F384" s="165"/>
      <c r="G384" s="165"/>
      <c r="H384" s="165"/>
      <c r="I384" s="135"/>
    </row>
    <row r="385" spans="1:11" x14ac:dyDescent="0.45">
      <c r="A385" s="381"/>
      <c r="B385" s="384"/>
      <c r="C385" s="131"/>
      <c r="D385" s="165"/>
      <c r="E385" s="165"/>
      <c r="F385" s="165"/>
      <c r="G385" s="165"/>
      <c r="H385" s="165"/>
      <c r="I385" s="135"/>
    </row>
    <row r="386" spans="1:11" x14ac:dyDescent="0.45">
      <c r="A386" s="381"/>
      <c r="B386" s="384"/>
      <c r="C386" s="132"/>
      <c r="D386" s="166"/>
      <c r="E386" s="166"/>
      <c r="F386" s="166"/>
      <c r="G386" s="166"/>
      <c r="H386" s="166"/>
      <c r="I386" s="136"/>
    </row>
    <row r="387" spans="1:11" ht="14.65" thickBot="1" x14ac:dyDescent="0.5">
      <c r="A387" s="381"/>
      <c r="B387" s="385"/>
      <c r="C387" s="133"/>
      <c r="D387" s="167"/>
      <c r="E387" s="167"/>
      <c r="F387" s="167"/>
      <c r="G387" s="167"/>
      <c r="H387" s="167"/>
      <c r="I387" s="137"/>
    </row>
    <row r="388" spans="1:11" x14ac:dyDescent="0.45">
      <c r="A388" s="381"/>
      <c r="B388" s="383">
        <v>11</v>
      </c>
      <c r="C388" s="130"/>
      <c r="D388" s="164"/>
      <c r="E388" s="164"/>
      <c r="F388" s="164"/>
      <c r="G388" s="164"/>
      <c r="H388" s="164"/>
      <c r="I388" s="134"/>
    </row>
    <row r="389" spans="1:11" x14ac:dyDescent="0.45">
      <c r="A389" s="381"/>
      <c r="B389" s="384"/>
      <c r="C389" s="131"/>
      <c r="D389" s="165"/>
      <c r="E389" s="165"/>
      <c r="F389" s="165"/>
      <c r="G389" s="165"/>
      <c r="H389" s="165"/>
      <c r="I389" s="135"/>
    </row>
    <row r="390" spans="1:11" x14ac:dyDescent="0.45">
      <c r="A390" s="381"/>
      <c r="B390" s="384"/>
      <c r="C390" s="131"/>
      <c r="D390" s="165"/>
      <c r="E390" s="165"/>
      <c r="F390" s="165"/>
      <c r="G390" s="165"/>
      <c r="H390" s="165"/>
      <c r="I390" s="135"/>
    </row>
    <row r="391" spans="1:11" x14ac:dyDescent="0.45">
      <c r="A391" s="381"/>
      <c r="B391" s="384"/>
      <c r="C391" s="132"/>
      <c r="D391" s="166"/>
      <c r="E391" s="166"/>
      <c r="F391" s="166"/>
      <c r="G391" s="166"/>
      <c r="H391" s="166"/>
      <c r="I391" s="136"/>
    </row>
    <row r="392" spans="1:11" ht="14.65" thickBot="1" x14ac:dyDescent="0.5">
      <c r="A392" s="381"/>
      <c r="B392" s="385"/>
      <c r="C392" s="133"/>
      <c r="D392" s="167"/>
      <c r="E392" s="167"/>
      <c r="F392" s="167"/>
      <c r="G392" s="167"/>
      <c r="H392" s="167"/>
      <c r="I392" s="137"/>
    </row>
    <row r="393" spans="1:11" x14ac:dyDescent="0.45">
      <c r="A393" s="381"/>
      <c r="B393" s="383">
        <v>12</v>
      </c>
      <c r="C393" s="130"/>
      <c r="D393" s="164"/>
      <c r="E393" s="164"/>
      <c r="F393" s="164"/>
      <c r="G393" s="164"/>
      <c r="H393" s="164"/>
      <c r="I393" s="134"/>
    </row>
    <row r="394" spans="1:11" x14ac:dyDescent="0.45">
      <c r="A394" s="381"/>
      <c r="B394" s="384"/>
      <c r="C394" s="131"/>
      <c r="D394" s="165"/>
      <c r="E394" s="165"/>
      <c r="F394" s="165"/>
      <c r="G394" s="165"/>
      <c r="H394" s="165"/>
      <c r="I394" s="135"/>
    </row>
    <row r="395" spans="1:11" x14ac:dyDescent="0.45">
      <c r="A395" s="381"/>
      <c r="B395" s="384"/>
      <c r="C395" s="131"/>
      <c r="D395" s="165"/>
      <c r="E395" s="165"/>
      <c r="F395" s="165"/>
      <c r="G395" s="165"/>
      <c r="H395" s="165"/>
      <c r="I395" s="135"/>
    </row>
    <row r="396" spans="1:11" x14ac:dyDescent="0.45">
      <c r="A396" s="381"/>
      <c r="B396" s="384"/>
      <c r="C396" s="132"/>
      <c r="D396" s="166"/>
      <c r="E396" s="166"/>
      <c r="F396" s="166"/>
      <c r="G396" s="166"/>
      <c r="H396" s="166"/>
      <c r="I396" s="136"/>
    </row>
    <row r="397" spans="1:11" ht="14.65" thickBot="1" x14ac:dyDescent="0.5">
      <c r="A397" s="382"/>
      <c r="B397" s="385"/>
      <c r="C397" s="133"/>
      <c r="D397" s="167"/>
      <c r="E397" s="167"/>
      <c r="F397" s="167"/>
      <c r="G397" s="167"/>
      <c r="H397" s="167"/>
      <c r="I397" s="137"/>
    </row>
    <row r="399" spans="1:11" s="151" customFormat="1" x14ac:dyDescent="0.45">
      <c r="A399" s="152"/>
      <c r="B399" s="152"/>
      <c r="C399" s="152"/>
      <c r="D399" s="152"/>
      <c r="E399" s="152"/>
      <c r="F399" s="152"/>
      <c r="G399" s="152"/>
      <c r="H399" s="152"/>
      <c r="I399" s="152"/>
      <c r="J399" s="152"/>
      <c r="K399" s="152"/>
    </row>
    <row r="400" spans="1:11" ht="14.65" thickBot="1" x14ac:dyDescent="0.5"/>
    <row r="401" spans="1:11" ht="28.9" thickBot="1" x14ac:dyDescent="0.5">
      <c r="A401" s="140" t="s">
        <v>91</v>
      </c>
      <c r="B401" s="153">
        <v>6</v>
      </c>
      <c r="C401" s="154"/>
      <c r="D401" s="155"/>
      <c r="E401" s="155"/>
      <c r="F401" s="155"/>
      <c r="G401" s="155"/>
      <c r="H401" s="155"/>
      <c r="I401" s="155"/>
    </row>
    <row r="402" spans="1:11" x14ac:dyDescent="0.45">
      <c r="A402" s="406" t="s">
        <v>36</v>
      </c>
      <c r="B402" s="388">
        <f>Name6</f>
        <v>0</v>
      </c>
      <c r="C402" s="389"/>
      <c r="D402" s="155"/>
      <c r="E402" s="155"/>
      <c r="F402" s="155"/>
      <c r="G402" s="155"/>
      <c r="H402" s="170"/>
      <c r="I402" s="170"/>
    </row>
    <row r="403" spans="1:11" x14ac:dyDescent="0.45">
      <c r="A403" s="386"/>
      <c r="B403" s="388"/>
      <c r="C403" s="389"/>
      <c r="D403" s="155"/>
      <c r="E403" s="155"/>
      <c r="F403" s="155"/>
      <c r="G403" s="155"/>
      <c r="H403" s="170"/>
      <c r="I403" s="170"/>
    </row>
    <row r="404" spans="1:11" x14ac:dyDescent="0.45">
      <c r="A404" s="387"/>
      <c r="B404" s="390"/>
      <c r="C404" s="391"/>
      <c r="D404" s="155"/>
      <c r="E404" s="155"/>
      <c r="F404" s="155"/>
      <c r="G404" s="155"/>
      <c r="H404" s="170"/>
      <c r="I404" s="170"/>
    </row>
    <row r="405" spans="1:11" ht="14.45" customHeight="1" x14ac:dyDescent="0.45">
      <c r="A405" s="386" t="s">
        <v>195</v>
      </c>
      <c r="B405" s="392">
        <f>GapA6</f>
        <v>0</v>
      </c>
      <c r="C405" s="393"/>
      <c r="D405" s="155"/>
      <c r="E405" s="155"/>
      <c r="F405" s="155"/>
      <c r="G405" s="155"/>
      <c r="H405" s="170"/>
      <c r="I405" s="170"/>
    </row>
    <row r="406" spans="1:11" x14ac:dyDescent="0.45">
      <c r="A406" s="386"/>
      <c r="B406" s="394"/>
      <c r="C406" s="395"/>
      <c r="D406" s="155"/>
      <c r="E406" s="155"/>
      <c r="F406" s="155"/>
      <c r="G406" s="155"/>
      <c r="H406" s="170"/>
      <c r="I406" s="170"/>
    </row>
    <row r="407" spans="1:11" x14ac:dyDescent="0.45">
      <c r="A407" s="387"/>
      <c r="B407" s="396"/>
      <c r="C407" s="397"/>
      <c r="D407" s="155"/>
      <c r="E407" s="155"/>
      <c r="F407" s="155"/>
      <c r="G407" s="155"/>
      <c r="H407" s="170"/>
      <c r="I407" s="170"/>
    </row>
    <row r="408" spans="1:11" x14ac:dyDescent="0.45">
      <c r="A408" s="386" t="s">
        <v>199</v>
      </c>
      <c r="B408" s="392">
        <f>Objective6</f>
        <v>0</v>
      </c>
      <c r="C408" s="393"/>
      <c r="D408" s="155"/>
      <c r="E408" s="155"/>
      <c r="F408" s="155"/>
      <c r="G408" s="155"/>
      <c r="H408" s="170"/>
      <c r="I408" s="170"/>
    </row>
    <row r="409" spans="1:11" x14ac:dyDescent="0.45">
      <c r="A409" s="386"/>
      <c r="B409" s="394"/>
      <c r="C409" s="395"/>
      <c r="D409" s="155"/>
      <c r="E409" s="155"/>
      <c r="F409" s="155"/>
      <c r="G409" s="155"/>
      <c r="H409" s="170"/>
      <c r="I409" s="170"/>
    </row>
    <row r="410" spans="1:11" x14ac:dyDescent="0.45">
      <c r="A410" s="387"/>
      <c r="B410" s="396"/>
      <c r="C410" s="397"/>
      <c r="D410" s="155"/>
      <c r="E410" s="155"/>
      <c r="F410" s="155"/>
      <c r="G410" s="155"/>
      <c r="H410" s="170"/>
      <c r="I410" s="170"/>
    </row>
    <row r="411" spans="1:11" ht="14.45" customHeight="1" x14ac:dyDescent="0.45">
      <c r="A411" s="358" t="s">
        <v>210</v>
      </c>
      <c r="B411" s="398">
        <f>Capacity6</f>
        <v>0</v>
      </c>
      <c r="C411" s="399"/>
      <c r="D411" s="155"/>
      <c r="E411" s="155"/>
      <c r="F411" s="155"/>
      <c r="G411" s="155"/>
      <c r="H411" s="170"/>
      <c r="I411" s="170"/>
    </row>
    <row r="412" spans="1:11" x14ac:dyDescent="0.45">
      <c r="A412" s="359"/>
      <c r="B412" s="400"/>
      <c r="C412" s="389"/>
      <c r="D412" s="155"/>
      <c r="E412" s="155"/>
      <c r="F412" s="155"/>
      <c r="G412" s="155"/>
      <c r="H412" s="170"/>
      <c r="I412" s="170"/>
    </row>
    <row r="413" spans="1:11" ht="14.65" thickBot="1" x14ac:dyDescent="0.5">
      <c r="A413" s="359"/>
      <c r="B413" s="401"/>
      <c r="C413" s="402"/>
      <c r="D413" s="155"/>
      <c r="E413" s="155"/>
      <c r="F413" s="155"/>
      <c r="G413" s="155"/>
      <c r="H413" s="170"/>
      <c r="I413" s="170"/>
    </row>
    <row r="414" spans="1:11" x14ac:dyDescent="0.45">
      <c r="A414" s="156"/>
      <c r="J414" s="155"/>
      <c r="K414" s="155"/>
    </row>
    <row r="415" spans="1:11" ht="14.65" thickBot="1" x14ac:dyDescent="0.5">
      <c r="A415" s="157"/>
      <c r="B415" s="157"/>
      <c r="C415" s="157"/>
      <c r="D415" s="157"/>
      <c r="E415" s="157"/>
      <c r="F415" s="157"/>
      <c r="G415" s="157"/>
      <c r="H415" s="157"/>
      <c r="I415" s="157"/>
      <c r="J415" s="170"/>
      <c r="K415" s="170"/>
    </row>
    <row r="416" spans="1:11" ht="21.75" customHeight="1" x14ac:dyDescent="0.45">
      <c r="A416" s="403" t="s">
        <v>172</v>
      </c>
      <c r="B416" s="404"/>
      <c r="C416" s="404"/>
      <c r="D416" s="404"/>
      <c r="E416" s="404"/>
      <c r="F416" s="404"/>
      <c r="G416" s="404"/>
      <c r="H416" s="404"/>
      <c r="I416" s="405"/>
    </row>
    <row r="417" spans="1:11" ht="28.9" thickBot="1" x14ac:dyDescent="0.5">
      <c r="A417" s="159" t="s">
        <v>89</v>
      </c>
      <c r="B417" s="160" t="s">
        <v>37</v>
      </c>
      <c r="C417" s="161" t="s">
        <v>161</v>
      </c>
      <c r="D417" s="162" t="s">
        <v>110</v>
      </c>
      <c r="E417" s="160" t="s">
        <v>219</v>
      </c>
      <c r="F417" s="161" t="s">
        <v>220</v>
      </c>
      <c r="G417" s="161" t="s">
        <v>196</v>
      </c>
      <c r="H417" s="161" t="s">
        <v>197</v>
      </c>
      <c r="I417" s="163" t="s">
        <v>38</v>
      </c>
      <c r="J417" s="170"/>
      <c r="K417" s="170"/>
    </row>
    <row r="418" spans="1:11" x14ac:dyDescent="0.45">
      <c r="A418" s="380">
        <v>1</v>
      </c>
      <c r="B418" s="383">
        <v>1</v>
      </c>
      <c r="C418" s="130"/>
      <c r="D418" s="164"/>
      <c r="E418" s="164"/>
      <c r="F418" s="164"/>
      <c r="G418" s="164"/>
      <c r="H418" s="164"/>
      <c r="I418" s="134"/>
      <c r="J418" s="170"/>
      <c r="K418" s="170"/>
    </row>
    <row r="419" spans="1:11" x14ac:dyDescent="0.45">
      <c r="A419" s="381"/>
      <c r="B419" s="384"/>
      <c r="C419" s="131"/>
      <c r="D419" s="165"/>
      <c r="E419" s="165"/>
      <c r="F419" s="165"/>
      <c r="G419" s="165"/>
      <c r="H419" s="165"/>
      <c r="I419" s="135"/>
      <c r="J419" s="170"/>
      <c r="K419" s="170"/>
    </row>
    <row r="420" spans="1:11" x14ac:dyDescent="0.45">
      <c r="A420" s="381"/>
      <c r="B420" s="384"/>
      <c r="C420" s="131"/>
      <c r="D420" s="165"/>
      <c r="E420" s="165"/>
      <c r="F420" s="165"/>
      <c r="G420" s="165"/>
      <c r="H420" s="165"/>
      <c r="I420" s="135"/>
      <c r="J420" s="170"/>
      <c r="K420" s="170"/>
    </row>
    <row r="421" spans="1:11" x14ac:dyDescent="0.45">
      <c r="A421" s="381"/>
      <c r="B421" s="384"/>
      <c r="C421" s="132"/>
      <c r="D421" s="166"/>
      <c r="E421" s="166"/>
      <c r="F421" s="166"/>
      <c r="G421" s="166"/>
      <c r="H421" s="166"/>
      <c r="I421" s="136"/>
      <c r="J421" s="170"/>
      <c r="K421" s="170"/>
    </row>
    <row r="422" spans="1:11" ht="14.65" thickBot="1" x14ac:dyDescent="0.5">
      <c r="A422" s="381"/>
      <c r="B422" s="385"/>
      <c r="C422" s="133"/>
      <c r="D422" s="167"/>
      <c r="E422" s="167"/>
      <c r="F422" s="167"/>
      <c r="G422" s="167"/>
      <c r="H422" s="167"/>
      <c r="I422" s="137"/>
      <c r="J422" s="170"/>
      <c r="K422" s="170"/>
    </row>
    <row r="423" spans="1:11" x14ac:dyDescent="0.45">
      <c r="A423" s="381"/>
      <c r="B423" s="383">
        <v>2</v>
      </c>
      <c r="C423" s="130"/>
      <c r="D423" s="164"/>
      <c r="E423" s="164"/>
      <c r="F423" s="164"/>
      <c r="G423" s="164"/>
      <c r="H423" s="164"/>
      <c r="I423" s="134"/>
      <c r="J423" s="170"/>
      <c r="K423" s="170"/>
    </row>
    <row r="424" spans="1:11" x14ac:dyDescent="0.45">
      <c r="A424" s="381"/>
      <c r="B424" s="384"/>
      <c r="C424" s="131"/>
      <c r="D424" s="165"/>
      <c r="E424" s="165"/>
      <c r="F424" s="165"/>
      <c r="G424" s="165"/>
      <c r="H424" s="165"/>
      <c r="I424" s="135"/>
      <c r="J424" s="170"/>
      <c r="K424" s="170"/>
    </row>
    <row r="425" spans="1:11" x14ac:dyDescent="0.45">
      <c r="A425" s="381"/>
      <c r="B425" s="384"/>
      <c r="C425" s="131"/>
      <c r="D425" s="165"/>
      <c r="E425" s="165"/>
      <c r="F425" s="165"/>
      <c r="G425" s="165"/>
      <c r="H425" s="165"/>
      <c r="I425" s="135"/>
      <c r="J425" s="170"/>
      <c r="K425" s="170"/>
    </row>
    <row r="426" spans="1:11" x14ac:dyDescent="0.45">
      <c r="A426" s="381"/>
      <c r="B426" s="384"/>
      <c r="C426" s="132"/>
      <c r="D426" s="166"/>
      <c r="E426" s="166"/>
      <c r="F426" s="166"/>
      <c r="G426" s="166"/>
      <c r="H426" s="166"/>
      <c r="I426" s="136"/>
      <c r="J426" s="170"/>
      <c r="K426" s="170"/>
    </row>
    <row r="427" spans="1:11" ht="14.65" thickBot="1" x14ac:dyDescent="0.5">
      <c r="A427" s="381"/>
      <c r="B427" s="385"/>
      <c r="C427" s="133"/>
      <c r="D427" s="167"/>
      <c r="E427" s="167"/>
      <c r="F427" s="167"/>
      <c r="G427" s="167"/>
      <c r="H427" s="167"/>
      <c r="I427" s="137"/>
      <c r="J427" s="170"/>
      <c r="K427" s="170"/>
    </row>
    <row r="428" spans="1:11" x14ac:dyDescent="0.45">
      <c r="A428" s="381"/>
      <c r="B428" s="383">
        <v>3</v>
      </c>
      <c r="C428" s="130"/>
      <c r="D428" s="164"/>
      <c r="E428" s="164"/>
      <c r="F428" s="164"/>
      <c r="G428" s="164"/>
      <c r="H428" s="164"/>
      <c r="I428" s="134"/>
      <c r="J428" s="170"/>
      <c r="K428" s="170"/>
    </row>
    <row r="429" spans="1:11" x14ac:dyDescent="0.45">
      <c r="A429" s="381"/>
      <c r="B429" s="384"/>
      <c r="C429" s="131"/>
      <c r="D429" s="165"/>
      <c r="E429" s="165"/>
      <c r="F429" s="165"/>
      <c r="G429" s="165"/>
      <c r="H429" s="165"/>
      <c r="I429" s="135"/>
      <c r="J429" s="170"/>
      <c r="K429" s="170"/>
    </row>
    <row r="430" spans="1:11" x14ac:dyDescent="0.45">
      <c r="A430" s="381"/>
      <c r="B430" s="384"/>
      <c r="C430" s="131"/>
      <c r="D430" s="165"/>
      <c r="E430" s="165"/>
      <c r="F430" s="165"/>
      <c r="G430" s="165"/>
      <c r="H430" s="165"/>
      <c r="I430" s="135"/>
      <c r="J430" s="170"/>
      <c r="K430" s="170"/>
    </row>
    <row r="431" spans="1:11" x14ac:dyDescent="0.45">
      <c r="A431" s="381"/>
      <c r="B431" s="384"/>
      <c r="C431" s="132"/>
      <c r="D431" s="166"/>
      <c r="E431" s="166"/>
      <c r="F431" s="166"/>
      <c r="G431" s="166"/>
      <c r="H431" s="166"/>
      <c r="I431" s="136"/>
      <c r="J431" s="170"/>
      <c r="K431" s="170"/>
    </row>
    <row r="432" spans="1:11" ht="14.65" thickBot="1" x14ac:dyDescent="0.5">
      <c r="A432" s="381"/>
      <c r="B432" s="385"/>
      <c r="C432" s="133"/>
      <c r="D432" s="167"/>
      <c r="E432" s="167"/>
      <c r="F432" s="167"/>
      <c r="G432" s="167"/>
      <c r="H432" s="167"/>
      <c r="I432" s="137"/>
      <c r="J432" s="170"/>
      <c r="K432" s="170"/>
    </row>
    <row r="433" spans="1:11" x14ac:dyDescent="0.45">
      <c r="A433" s="381"/>
      <c r="B433" s="383">
        <v>4</v>
      </c>
      <c r="C433" s="130"/>
      <c r="D433" s="164"/>
      <c r="E433" s="164"/>
      <c r="F433" s="164"/>
      <c r="G433" s="164"/>
      <c r="H433" s="164"/>
      <c r="I433" s="134"/>
      <c r="J433" s="170"/>
      <c r="K433" s="170"/>
    </row>
    <row r="434" spans="1:11" x14ac:dyDescent="0.45">
      <c r="A434" s="381"/>
      <c r="B434" s="384"/>
      <c r="C434" s="131"/>
      <c r="D434" s="165"/>
      <c r="E434" s="165"/>
      <c r="F434" s="165"/>
      <c r="G434" s="165"/>
      <c r="H434" s="165"/>
      <c r="I434" s="135"/>
      <c r="J434" s="170"/>
      <c r="K434" s="170"/>
    </row>
    <row r="435" spans="1:11" x14ac:dyDescent="0.45">
      <c r="A435" s="381"/>
      <c r="B435" s="384"/>
      <c r="C435" s="131"/>
      <c r="D435" s="165"/>
      <c r="E435" s="165"/>
      <c r="F435" s="165"/>
      <c r="G435" s="165"/>
      <c r="H435" s="165"/>
      <c r="I435" s="135"/>
      <c r="J435" s="170"/>
      <c r="K435" s="170"/>
    </row>
    <row r="436" spans="1:11" x14ac:dyDescent="0.45">
      <c r="A436" s="381"/>
      <c r="B436" s="384"/>
      <c r="C436" s="132"/>
      <c r="D436" s="166"/>
      <c r="E436" s="166"/>
      <c r="F436" s="166"/>
      <c r="G436" s="166"/>
      <c r="H436" s="166"/>
      <c r="I436" s="136"/>
      <c r="J436" s="170"/>
      <c r="K436" s="170"/>
    </row>
    <row r="437" spans="1:11" ht="14.65" thickBot="1" x14ac:dyDescent="0.5">
      <c r="A437" s="382"/>
      <c r="B437" s="385"/>
      <c r="C437" s="133"/>
      <c r="D437" s="167"/>
      <c r="E437" s="167"/>
      <c r="F437" s="167"/>
      <c r="G437" s="167"/>
      <c r="H437" s="167"/>
      <c r="I437" s="137"/>
      <c r="J437" s="170"/>
      <c r="K437" s="170"/>
    </row>
    <row r="438" spans="1:11" x14ac:dyDescent="0.45">
      <c r="A438" s="380">
        <v>2</v>
      </c>
      <c r="B438" s="383">
        <v>5</v>
      </c>
      <c r="C438" s="130"/>
      <c r="D438" s="164"/>
      <c r="E438" s="164"/>
      <c r="F438" s="164"/>
      <c r="G438" s="164"/>
      <c r="H438" s="164"/>
      <c r="I438" s="134"/>
      <c r="J438" s="170"/>
      <c r="K438" s="170"/>
    </row>
    <row r="439" spans="1:11" x14ac:dyDescent="0.45">
      <c r="A439" s="381"/>
      <c r="B439" s="384"/>
      <c r="C439" s="131"/>
      <c r="D439" s="165"/>
      <c r="E439" s="165"/>
      <c r="F439" s="165"/>
      <c r="G439" s="165"/>
      <c r="H439" s="165"/>
      <c r="I439" s="135"/>
      <c r="J439" s="170"/>
      <c r="K439" s="170"/>
    </row>
    <row r="440" spans="1:11" x14ac:dyDescent="0.45">
      <c r="A440" s="381"/>
      <c r="B440" s="384"/>
      <c r="C440" s="131"/>
      <c r="D440" s="165"/>
      <c r="E440" s="165"/>
      <c r="F440" s="165"/>
      <c r="G440" s="165"/>
      <c r="H440" s="165"/>
      <c r="I440" s="135"/>
      <c r="J440" s="170"/>
      <c r="K440" s="170"/>
    </row>
    <row r="441" spans="1:11" x14ac:dyDescent="0.45">
      <c r="A441" s="381"/>
      <c r="B441" s="384"/>
      <c r="C441" s="132"/>
      <c r="D441" s="166"/>
      <c r="E441" s="166"/>
      <c r="F441" s="166"/>
      <c r="G441" s="166"/>
      <c r="H441" s="166"/>
      <c r="I441" s="136"/>
      <c r="J441" s="170"/>
      <c r="K441" s="170"/>
    </row>
    <row r="442" spans="1:11" ht="14.65" thickBot="1" x14ac:dyDescent="0.5">
      <c r="A442" s="381"/>
      <c r="B442" s="385"/>
      <c r="C442" s="133"/>
      <c r="D442" s="167"/>
      <c r="E442" s="167"/>
      <c r="F442" s="167"/>
      <c r="G442" s="167"/>
      <c r="H442" s="167"/>
      <c r="I442" s="137"/>
      <c r="J442" s="170"/>
      <c r="K442" s="170"/>
    </row>
    <row r="443" spans="1:11" x14ac:dyDescent="0.45">
      <c r="A443" s="381"/>
      <c r="B443" s="383">
        <v>6</v>
      </c>
      <c r="C443" s="130"/>
      <c r="D443" s="164"/>
      <c r="E443" s="164"/>
      <c r="F443" s="164"/>
      <c r="G443" s="164"/>
      <c r="H443" s="164"/>
      <c r="I443" s="134"/>
      <c r="J443" s="170"/>
      <c r="K443" s="170"/>
    </row>
    <row r="444" spans="1:11" x14ac:dyDescent="0.45">
      <c r="A444" s="381"/>
      <c r="B444" s="384"/>
      <c r="C444" s="131"/>
      <c r="D444" s="165"/>
      <c r="E444" s="165"/>
      <c r="F444" s="165"/>
      <c r="G444" s="165"/>
      <c r="H444" s="165"/>
      <c r="I444" s="135"/>
      <c r="J444" s="170"/>
      <c r="K444" s="170"/>
    </row>
    <row r="445" spans="1:11" x14ac:dyDescent="0.45">
      <c r="A445" s="381"/>
      <c r="B445" s="384"/>
      <c r="C445" s="131"/>
      <c r="D445" s="165"/>
      <c r="E445" s="165"/>
      <c r="F445" s="165"/>
      <c r="G445" s="165"/>
      <c r="H445" s="165"/>
      <c r="I445" s="135"/>
      <c r="J445" s="170"/>
      <c r="K445" s="170"/>
    </row>
    <row r="446" spans="1:11" x14ac:dyDescent="0.45">
      <c r="A446" s="381"/>
      <c r="B446" s="384"/>
      <c r="C446" s="132"/>
      <c r="D446" s="166"/>
      <c r="E446" s="166"/>
      <c r="F446" s="166"/>
      <c r="G446" s="166"/>
      <c r="H446" s="166"/>
      <c r="I446" s="136"/>
      <c r="J446" s="170"/>
      <c r="K446" s="170"/>
    </row>
    <row r="447" spans="1:11" ht="14.65" thickBot="1" x14ac:dyDescent="0.5">
      <c r="A447" s="381"/>
      <c r="B447" s="385"/>
      <c r="C447" s="133"/>
      <c r="D447" s="167"/>
      <c r="E447" s="167"/>
      <c r="F447" s="167"/>
      <c r="G447" s="167"/>
      <c r="H447" s="167"/>
      <c r="I447" s="137"/>
      <c r="J447" s="170"/>
      <c r="K447" s="170"/>
    </row>
    <row r="448" spans="1:11" x14ac:dyDescent="0.45">
      <c r="A448" s="381"/>
      <c r="B448" s="383">
        <v>7</v>
      </c>
      <c r="C448" s="130"/>
      <c r="D448" s="164"/>
      <c r="E448" s="164"/>
      <c r="F448" s="164"/>
      <c r="G448" s="164"/>
      <c r="H448" s="164"/>
      <c r="I448" s="134"/>
      <c r="J448" s="170"/>
      <c r="K448" s="170"/>
    </row>
    <row r="449" spans="1:11" x14ac:dyDescent="0.45">
      <c r="A449" s="381"/>
      <c r="B449" s="384"/>
      <c r="C449" s="131"/>
      <c r="D449" s="165"/>
      <c r="E449" s="165"/>
      <c r="F449" s="165"/>
      <c r="G449" s="165"/>
      <c r="H449" s="165"/>
      <c r="I449" s="135"/>
      <c r="J449" s="170"/>
      <c r="K449" s="170"/>
    </row>
    <row r="450" spans="1:11" x14ac:dyDescent="0.45">
      <c r="A450" s="381"/>
      <c r="B450" s="384"/>
      <c r="C450" s="131"/>
      <c r="D450" s="165"/>
      <c r="E450" s="165"/>
      <c r="F450" s="165"/>
      <c r="G450" s="165"/>
      <c r="H450" s="165"/>
      <c r="I450" s="135"/>
      <c r="J450" s="170"/>
      <c r="K450" s="170"/>
    </row>
    <row r="451" spans="1:11" x14ac:dyDescent="0.45">
      <c r="A451" s="381"/>
      <c r="B451" s="384"/>
      <c r="C451" s="132"/>
      <c r="D451" s="166"/>
      <c r="E451" s="166"/>
      <c r="F451" s="166"/>
      <c r="G451" s="166"/>
      <c r="H451" s="166"/>
      <c r="I451" s="136"/>
      <c r="J451" s="170"/>
      <c r="K451" s="170"/>
    </row>
    <row r="452" spans="1:11" ht="14.65" thickBot="1" x14ac:dyDescent="0.5">
      <c r="A452" s="381"/>
      <c r="B452" s="385"/>
      <c r="C452" s="133"/>
      <c r="D452" s="167"/>
      <c r="E452" s="167"/>
      <c r="F452" s="167"/>
      <c r="G452" s="167"/>
      <c r="H452" s="167"/>
      <c r="I452" s="137"/>
    </row>
    <row r="453" spans="1:11" x14ac:dyDescent="0.45">
      <c r="A453" s="381"/>
      <c r="B453" s="383">
        <v>8</v>
      </c>
      <c r="C453" s="130"/>
      <c r="D453" s="164"/>
      <c r="E453" s="164"/>
      <c r="F453" s="164"/>
      <c r="G453" s="164"/>
      <c r="H453" s="164"/>
      <c r="I453" s="134"/>
      <c r="J453" s="157"/>
      <c r="K453" s="157"/>
    </row>
    <row r="454" spans="1:11" x14ac:dyDescent="0.45">
      <c r="A454" s="381"/>
      <c r="B454" s="384"/>
      <c r="C454" s="131"/>
      <c r="D454" s="165"/>
      <c r="E454" s="165"/>
      <c r="F454" s="165"/>
      <c r="G454" s="165"/>
      <c r="H454" s="165"/>
      <c r="I454" s="135"/>
    </row>
    <row r="455" spans="1:11" x14ac:dyDescent="0.45">
      <c r="A455" s="381"/>
      <c r="B455" s="384"/>
      <c r="C455" s="131"/>
      <c r="D455" s="165"/>
      <c r="E455" s="165"/>
      <c r="F455" s="165"/>
      <c r="G455" s="165"/>
      <c r="H455" s="165"/>
      <c r="I455" s="135"/>
    </row>
    <row r="456" spans="1:11" x14ac:dyDescent="0.45">
      <c r="A456" s="381"/>
      <c r="B456" s="384"/>
      <c r="C456" s="132"/>
      <c r="D456" s="166"/>
      <c r="E456" s="166"/>
      <c r="F456" s="166"/>
      <c r="G456" s="166"/>
      <c r="H456" s="166"/>
      <c r="I456" s="136"/>
    </row>
    <row r="457" spans="1:11" ht="14.65" thickBot="1" x14ac:dyDescent="0.5">
      <c r="A457" s="382"/>
      <c r="B457" s="385"/>
      <c r="C457" s="133"/>
      <c r="D457" s="167"/>
      <c r="E457" s="167"/>
      <c r="F457" s="167"/>
      <c r="G457" s="167"/>
      <c r="H457" s="167"/>
      <c r="I457" s="137"/>
    </row>
    <row r="458" spans="1:11" x14ac:dyDescent="0.45">
      <c r="A458" s="380">
        <v>3</v>
      </c>
      <c r="B458" s="383">
        <v>9</v>
      </c>
      <c r="C458" s="130"/>
      <c r="D458" s="164"/>
      <c r="E458" s="164"/>
      <c r="F458" s="164"/>
      <c r="G458" s="164"/>
      <c r="H458" s="164"/>
      <c r="I458" s="134"/>
    </row>
    <row r="459" spans="1:11" x14ac:dyDescent="0.45">
      <c r="A459" s="381"/>
      <c r="B459" s="384"/>
      <c r="C459" s="131"/>
      <c r="D459" s="165"/>
      <c r="E459" s="165"/>
      <c r="F459" s="165"/>
      <c r="G459" s="165"/>
      <c r="H459" s="165"/>
      <c r="I459" s="135"/>
    </row>
    <row r="460" spans="1:11" x14ac:dyDescent="0.45">
      <c r="A460" s="381"/>
      <c r="B460" s="384"/>
      <c r="C460" s="131"/>
      <c r="D460" s="165"/>
      <c r="E460" s="165"/>
      <c r="F460" s="165"/>
      <c r="G460" s="165"/>
      <c r="H460" s="165"/>
      <c r="I460" s="135"/>
    </row>
    <row r="461" spans="1:11" x14ac:dyDescent="0.45">
      <c r="A461" s="381"/>
      <c r="B461" s="384"/>
      <c r="C461" s="132"/>
      <c r="D461" s="166"/>
      <c r="E461" s="166"/>
      <c r="F461" s="166"/>
      <c r="G461" s="166"/>
      <c r="H461" s="166"/>
      <c r="I461" s="136"/>
    </row>
    <row r="462" spans="1:11" ht="14.65" thickBot="1" x14ac:dyDescent="0.5">
      <c r="A462" s="381"/>
      <c r="B462" s="385"/>
      <c r="C462" s="133"/>
      <c r="D462" s="167"/>
      <c r="E462" s="167"/>
      <c r="F462" s="167"/>
      <c r="G462" s="167"/>
      <c r="H462" s="167"/>
      <c r="I462" s="137"/>
    </row>
    <row r="463" spans="1:11" x14ac:dyDescent="0.45">
      <c r="A463" s="381"/>
      <c r="B463" s="383">
        <v>10</v>
      </c>
      <c r="C463" s="130"/>
      <c r="D463" s="164"/>
      <c r="E463" s="164"/>
      <c r="F463" s="164"/>
      <c r="G463" s="164"/>
      <c r="H463" s="164"/>
      <c r="I463" s="134"/>
    </row>
    <row r="464" spans="1:11" x14ac:dyDescent="0.45">
      <c r="A464" s="381"/>
      <c r="B464" s="384"/>
      <c r="C464" s="131"/>
      <c r="D464" s="165"/>
      <c r="E464" s="165"/>
      <c r="F464" s="165"/>
      <c r="G464" s="165"/>
      <c r="H464" s="165"/>
      <c r="I464" s="135"/>
    </row>
    <row r="465" spans="1:11" x14ac:dyDescent="0.45">
      <c r="A465" s="381"/>
      <c r="B465" s="384"/>
      <c r="C465" s="131"/>
      <c r="D465" s="165"/>
      <c r="E465" s="165"/>
      <c r="F465" s="165"/>
      <c r="G465" s="165"/>
      <c r="H465" s="165"/>
      <c r="I465" s="135"/>
    </row>
    <row r="466" spans="1:11" x14ac:dyDescent="0.45">
      <c r="A466" s="381"/>
      <c r="B466" s="384"/>
      <c r="C466" s="132"/>
      <c r="D466" s="166"/>
      <c r="E466" s="166"/>
      <c r="F466" s="166"/>
      <c r="G466" s="166"/>
      <c r="H466" s="166"/>
      <c r="I466" s="136"/>
    </row>
    <row r="467" spans="1:11" ht="14.65" thickBot="1" x14ac:dyDescent="0.5">
      <c r="A467" s="381"/>
      <c r="B467" s="385"/>
      <c r="C467" s="133"/>
      <c r="D467" s="167"/>
      <c r="E467" s="167"/>
      <c r="F467" s="167"/>
      <c r="G467" s="167"/>
      <c r="H467" s="167"/>
      <c r="I467" s="137"/>
    </row>
    <row r="468" spans="1:11" x14ac:dyDescent="0.45">
      <c r="A468" s="381"/>
      <c r="B468" s="383">
        <v>11</v>
      </c>
      <c r="C468" s="130"/>
      <c r="D468" s="164"/>
      <c r="E468" s="164"/>
      <c r="F468" s="164"/>
      <c r="G468" s="164"/>
      <c r="H468" s="164"/>
      <c r="I468" s="134"/>
    </row>
    <row r="469" spans="1:11" x14ac:dyDescent="0.45">
      <c r="A469" s="381"/>
      <c r="B469" s="384"/>
      <c r="C469" s="131"/>
      <c r="D469" s="165"/>
      <c r="E469" s="165"/>
      <c r="F469" s="165"/>
      <c r="G469" s="165"/>
      <c r="H469" s="165"/>
      <c r="I469" s="135"/>
    </row>
    <row r="470" spans="1:11" x14ac:dyDescent="0.45">
      <c r="A470" s="381"/>
      <c r="B470" s="384"/>
      <c r="C470" s="131"/>
      <c r="D470" s="165"/>
      <c r="E470" s="165"/>
      <c r="F470" s="165"/>
      <c r="G470" s="165"/>
      <c r="H470" s="165"/>
      <c r="I470" s="135"/>
    </row>
    <row r="471" spans="1:11" x14ac:dyDescent="0.45">
      <c r="A471" s="381"/>
      <c r="B471" s="384"/>
      <c r="C471" s="132"/>
      <c r="D471" s="166"/>
      <c r="E471" s="166"/>
      <c r="F471" s="166"/>
      <c r="G471" s="166"/>
      <c r="H471" s="166"/>
      <c r="I471" s="136"/>
    </row>
    <row r="472" spans="1:11" ht="14.65" thickBot="1" x14ac:dyDescent="0.5">
      <c r="A472" s="381"/>
      <c r="B472" s="385"/>
      <c r="C472" s="133"/>
      <c r="D472" s="167"/>
      <c r="E472" s="167"/>
      <c r="F472" s="167"/>
      <c r="G472" s="167"/>
      <c r="H472" s="167"/>
      <c r="I472" s="137"/>
    </row>
    <row r="473" spans="1:11" x14ac:dyDescent="0.45">
      <c r="A473" s="381"/>
      <c r="B473" s="383">
        <v>12</v>
      </c>
      <c r="C473" s="130"/>
      <c r="D473" s="164"/>
      <c r="E473" s="164"/>
      <c r="F473" s="164"/>
      <c r="G473" s="164"/>
      <c r="H473" s="164"/>
      <c r="I473" s="134"/>
    </row>
    <row r="474" spans="1:11" x14ac:dyDescent="0.45">
      <c r="A474" s="381"/>
      <c r="B474" s="384"/>
      <c r="C474" s="131"/>
      <c r="D474" s="165"/>
      <c r="E474" s="165"/>
      <c r="F474" s="165"/>
      <c r="G474" s="165"/>
      <c r="H474" s="165"/>
      <c r="I474" s="135"/>
    </row>
    <row r="475" spans="1:11" x14ac:dyDescent="0.45">
      <c r="A475" s="381"/>
      <c r="B475" s="384"/>
      <c r="C475" s="131"/>
      <c r="D475" s="165"/>
      <c r="E475" s="165"/>
      <c r="F475" s="165"/>
      <c r="G475" s="165"/>
      <c r="H475" s="165"/>
      <c r="I475" s="135"/>
    </row>
    <row r="476" spans="1:11" x14ac:dyDescent="0.45">
      <c r="A476" s="381"/>
      <c r="B476" s="384"/>
      <c r="C476" s="132"/>
      <c r="D476" s="166"/>
      <c r="E476" s="166"/>
      <c r="F476" s="166"/>
      <c r="G476" s="166"/>
      <c r="H476" s="166"/>
      <c r="I476" s="136"/>
    </row>
    <row r="477" spans="1:11" ht="14.65" thickBot="1" x14ac:dyDescent="0.5">
      <c r="A477" s="382"/>
      <c r="B477" s="385"/>
      <c r="C477" s="133"/>
      <c r="D477" s="167"/>
      <c r="E477" s="167"/>
      <c r="F477" s="167"/>
      <c r="G477" s="167"/>
      <c r="H477" s="167"/>
      <c r="I477" s="137"/>
    </row>
    <row r="479" spans="1:11" s="151" customFormat="1" x14ac:dyDescent="0.45">
      <c r="A479" s="152"/>
      <c r="B479" s="152"/>
      <c r="C479" s="152"/>
      <c r="D479" s="152"/>
      <c r="E479" s="152"/>
      <c r="F479" s="152"/>
      <c r="G479" s="152"/>
      <c r="H479" s="152"/>
      <c r="I479" s="152"/>
      <c r="J479" s="152"/>
      <c r="K479" s="152"/>
    </row>
    <row r="480" spans="1:11" ht="14.65" thickBot="1" x14ac:dyDescent="0.5"/>
    <row r="481" spans="1:11" ht="28.9" thickBot="1" x14ac:dyDescent="0.5">
      <c r="A481" s="140" t="s">
        <v>91</v>
      </c>
      <c r="B481" s="153">
        <v>7</v>
      </c>
      <c r="C481" s="154"/>
      <c r="D481" s="155"/>
      <c r="E481" s="155"/>
      <c r="F481" s="155"/>
      <c r="G481" s="155"/>
      <c r="H481" s="155"/>
      <c r="I481" s="155"/>
    </row>
    <row r="482" spans="1:11" x14ac:dyDescent="0.45">
      <c r="A482" s="406" t="s">
        <v>36</v>
      </c>
      <c r="B482" s="388">
        <f>Name7</f>
        <v>0</v>
      </c>
      <c r="C482" s="389"/>
      <c r="D482" s="155"/>
      <c r="E482" s="155"/>
      <c r="F482" s="155"/>
      <c r="G482" s="155"/>
      <c r="H482" s="170"/>
      <c r="I482" s="170"/>
    </row>
    <row r="483" spans="1:11" x14ac:dyDescent="0.45">
      <c r="A483" s="386"/>
      <c r="B483" s="388"/>
      <c r="C483" s="389"/>
      <c r="D483" s="155"/>
      <c r="E483" s="155"/>
      <c r="F483" s="155"/>
      <c r="G483" s="155"/>
      <c r="H483" s="170"/>
      <c r="I483" s="170"/>
    </row>
    <row r="484" spans="1:11" x14ac:dyDescent="0.45">
      <c r="A484" s="387"/>
      <c r="B484" s="390"/>
      <c r="C484" s="391"/>
      <c r="D484" s="155"/>
      <c r="E484" s="155"/>
      <c r="F484" s="155"/>
      <c r="G484" s="155"/>
      <c r="H484" s="170"/>
      <c r="I484" s="170"/>
    </row>
    <row r="485" spans="1:11" ht="14.45" customHeight="1" x14ac:dyDescent="0.45">
      <c r="A485" s="386" t="s">
        <v>195</v>
      </c>
      <c r="B485" s="392">
        <f>GapA7</f>
        <v>0</v>
      </c>
      <c r="C485" s="393"/>
      <c r="D485" s="155"/>
      <c r="E485" s="155"/>
      <c r="F485" s="155"/>
      <c r="G485" s="155"/>
      <c r="H485" s="170"/>
      <c r="I485" s="170"/>
    </row>
    <row r="486" spans="1:11" x14ac:dyDescent="0.45">
      <c r="A486" s="386"/>
      <c r="B486" s="394"/>
      <c r="C486" s="395"/>
      <c r="D486" s="155"/>
      <c r="E486" s="155"/>
      <c r="F486" s="155"/>
      <c r="G486" s="155"/>
      <c r="H486" s="170"/>
      <c r="I486" s="170"/>
    </row>
    <row r="487" spans="1:11" x14ac:dyDescent="0.45">
      <c r="A487" s="387"/>
      <c r="B487" s="396"/>
      <c r="C487" s="397"/>
      <c r="D487" s="155"/>
      <c r="E487" s="155"/>
      <c r="F487" s="155"/>
      <c r="G487" s="155"/>
      <c r="H487" s="170"/>
      <c r="I487" s="170"/>
    </row>
    <row r="488" spans="1:11" x14ac:dyDescent="0.45">
      <c r="A488" s="386" t="s">
        <v>199</v>
      </c>
      <c r="B488" s="392">
        <f>Objective7</f>
        <v>0</v>
      </c>
      <c r="C488" s="393"/>
      <c r="D488" s="155"/>
      <c r="E488" s="155"/>
      <c r="F488" s="155"/>
      <c r="G488" s="155"/>
      <c r="H488" s="170"/>
      <c r="I488" s="170"/>
    </row>
    <row r="489" spans="1:11" x14ac:dyDescent="0.45">
      <c r="A489" s="386"/>
      <c r="B489" s="394"/>
      <c r="C489" s="395"/>
      <c r="D489" s="155"/>
      <c r="E489" s="155"/>
      <c r="F489" s="155"/>
      <c r="G489" s="155"/>
      <c r="H489" s="170"/>
      <c r="I489" s="170"/>
    </row>
    <row r="490" spans="1:11" x14ac:dyDescent="0.45">
      <c r="A490" s="387"/>
      <c r="B490" s="396"/>
      <c r="C490" s="397"/>
      <c r="D490" s="155"/>
      <c r="E490" s="155"/>
      <c r="F490" s="155"/>
      <c r="G490" s="155"/>
      <c r="H490" s="170"/>
      <c r="I490" s="170"/>
    </row>
    <row r="491" spans="1:11" ht="14.45" customHeight="1" x14ac:dyDescent="0.45">
      <c r="A491" s="358" t="s">
        <v>210</v>
      </c>
      <c r="B491" s="398">
        <f>Capacity7</f>
        <v>0</v>
      </c>
      <c r="C491" s="399"/>
      <c r="D491" s="155"/>
      <c r="E491" s="155"/>
      <c r="F491" s="155"/>
      <c r="G491" s="155"/>
      <c r="H491" s="170"/>
      <c r="I491" s="170"/>
    </row>
    <row r="492" spans="1:11" x14ac:dyDescent="0.45">
      <c r="A492" s="359"/>
      <c r="B492" s="400"/>
      <c r="C492" s="389"/>
      <c r="D492" s="155"/>
      <c r="E492" s="155"/>
      <c r="F492" s="155"/>
      <c r="G492" s="155"/>
      <c r="H492" s="170"/>
      <c r="I492" s="170"/>
    </row>
    <row r="493" spans="1:11" ht="14.65" thickBot="1" x14ac:dyDescent="0.5">
      <c r="A493" s="407"/>
      <c r="B493" s="401"/>
      <c r="C493" s="402"/>
      <c r="D493" s="155"/>
      <c r="E493" s="155"/>
      <c r="F493" s="155"/>
      <c r="G493" s="155"/>
      <c r="H493" s="170"/>
      <c r="I493" s="170"/>
    </row>
    <row r="494" spans="1:11" x14ac:dyDescent="0.45">
      <c r="J494" s="155"/>
      <c r="K494" s="155"/>
    </row>
    <row r="495" spans="1:11" ht="14.65" thickBot="1" x14ac:dyDescent="0.5">
      <c r="A495" s="157"/>
      <c r="B495" s="157"/>
      <c r="C495" s="157"/>
      <c r="D495" s="157"/>
      <c r="E495" s="157"/>
      <c r="F495" s="157"/>
      <c r="G495" s="157"/>
      <c r="H495" s="157"/>
      <c r="I495" s="157"/>
      <c r="J495" s="170"/>
      <c r="K495" s="170"/>
    </row>
    <row r="496" spans="1:11" ht="21.75" customHeight="1" x14ac:dyDescent="0.45">
      <c r="A496" s="403" t="s">
        <v>172</v>
      </c>
      <c r="B496" s="404"/>
      <c r="C496" s="404"/>
      <c r="D496" s="404"/>
      <c r="E496" s="404"/>
      <c r="F496" s="404"/>
      <c r="G496" s="404"/>
      <c r="H496" s="404"/>
      <c r="I496" s="405"/>
    </row>
    <row r="497" spans="1:11" ht="28.9" thickBot="1" x14ac:dyDescent="0.5">
      <c r="A497" s="159" t="s">
        <v>89</v>
      </c>
      <c r="B497" s="160" t="s">
        <v>37</v>
      </c>
      <c r="C497" s="161" t="s">
        <v>161</v>
      </c>
      <c r="D497" s="188" t="s">
        <v>110</v>
      </c>
      <c r="E497" s="161" t="s">
        <v>219</v>
      </c>
      <c r="F497" s="161" t="s">
        <v>220</v>
      </c>
      <c r="G497" s="161" t="s">
        <v>196</v>
      </c>
      <c r="H497" s="161" t="s">
        <v>197</v>
      </c>
      <c r="I497" s="163" t="s">
        <v>38</v>
      </c>
      <c r="J497" s="170"/>
      <c r="K497" s="170"/>
    </row>
    <row r="498" spans="1:11" x14ac:dyDescent="0.45">
      <c r="A498" s="380">
        <v>1</v>
      </c>
      <c r="B498" s="383">
        <v>1</v>
      </c>
      <c r="C498" s="130"/>
      <c r="D498" s="164"/>
      <c r="E498" s="164"/>
      <c r="F498" s="164"/>
      <c r="G498" s="164"/>
      <c r="H498" s="164"/>
      <c r="I498" s="134"/>
      <c r="J498" s="170"/>
      <c r="K498" s="170"/>
    </row>
    <row r="499" spans="1:11" x14ac:dyDescent="0.45">
      <c r="A499" s="381"/>
      <c r="B499" s="384"/>
      <c r="C499" s="131"/>
      <c r="D499" s="165"/>
      <c r="E499" s="165"/>
      <c r="F499" s="165"/>
      <c r="G499" s="165"/>
      <c r="H499" s="165"/>
      <c r="I499" s="135"/>
      <c r="J499" s="170"/>
      <c r="K499" s="170"/>
    </row>
    <row r="500" spans="1:11" x14ac:dyDescent="0.45">
      <c r="A500" s="381"/>
      <c r="B500" s="384"/>
      <c r="C500" s="131"/>
      <c r="D500" s="165"/>
      <c r="E500" s="165"/>
      <c r="F500" s="165"/>
      <c r="G500" s="165"/>
      <c r="H500" s="165"/>
      <c r="I500" s="135"/>
      <c r="J500" s="170"/>
      <c r="K500" s="170"/>
    </row>
    <row r="501" spans="1:11" x14ac:dyDescent="0.45">
      <c r="A501" s="381"/>
      <c r="B501" s="384"/>
      <c r="C501" s="132"/>
      <c r="D501" s="166"/>
      <c r="E501" s="166"/>
      <c r="F501" s="166"/>
      <c r="G501" s="166"/>
      <c r="H501" s="166"/>
      <c r="I501" s="136"/>
      <c r="J501" s="170"/>
      <c r="K501" s="170"/>
    </row>
    <row r="502" spans="1:11" ht="14.65" thickBot="1" x14ac:dyDescent="0.5">
      <c r="A502" s="381"/>
      <c r="B502" s="385"/>
      <c r="C502" s="133"/>
      <c r="D502" s="167"/>
      <c r="E502" s="167"/>
      <c r="F502" s="167"/>
      <c r="G502" s="167"/>
      <c r="H502" s="167"/>
      <c r="I502" s="137"/>
      <c r="J502" s="170"/>
      <c r="K502" s="170"/>
    </row>
    <row r="503" spans="1:11" x14ac:dyDescent="0.45">
      <c r="A503" s="381"/>
      <c r="B503" s="383">
        <v>2</v>
      </c>
      <c r="C503" s="130"/>
      <c r="D503" s="164"/>
      <c r="E503" s="164"/>
      <c r="F503" s="164"/>
      <c r="G503" s="164"/>
      <c r="H503" s="164"/>
      <c r="I503" s="134"/>
      <c r="J503" s="170"/>
      <c r="K503" s="170"/>
    </row>
    <row r="504" spans="1:11" x14ac:dyDescent="0.45">
      <c r="A504" s="381"/>
      <c r="B504" s="384"/>
      <c r="C504" s="131"/>
      <c r="D504" s="165"/>
      <c r="E504" s="165"/>
      <c r="F504" s="165"/>
      <c r="G504" s="165"/>
      <c r="H504" s="165"/>
      <c r="I504" s="135"/>
      <c r="J504" s="170"/>
      <c r="K504" s="170"/>
    </row>
    <row r="505" spans="1:11" x14ac:dyDescent="0.45">
      <c r="A505" s="381"/>
      <c r="B505" s="384"/>
      <c r="C505" s="131"/>
      <c r="D505" s="165"/>
      <c r="E505" s="165"/>
      <c r="F505" s="165"/>
      <c r="G505" s="165"/>
      <c r="H505" s="165"/>
      <c r="I505" s="135"/>
      <c r="J505" s="170"/>
      <c r="K505" s="170"/>
    </row>
    <row r="506" spans="1:11" x14ac:dyDescent="0.45">
      <c r="A506" s="381"/>
      <c r="B506" s="384"/>
      <c r="C506" s="132"/>
      <c r="D506" s="166"/>
      <c r="E506" s="166"/>
      <c r="F506" s="166"/>
      <c r="G506" s="166"/>
      <c r="H506" s="166"/>
      <c r="I506" s="136"/>
      <c r="J506" s="170"/>
      <c r="K506" s="170"/>
    </row>
    <row r="507" spans="1:11" ht="14.65" thickBot="1" x14ac:dyDescent="0.5">
      <c r="A507" s="381"/>
      <c r="B507" s="385"/>
      <c r="C507" s="133"/>
      <c r="D507" s="167"/>
      <c r="E507" s="167"/>
      <c r="F507" s="167"/>
      <c r="G507" s="167"/>
      <c r="H507" s="167"/>
      <c r="I507" s="137"/>
      <c r="J507" s="170"/>
      <c r="K507" s="170"/>
    </row>
    <row r="508" spans="1:11" x14ac:dyDescent="0.45">
      <c r="A508" s="381"/>
      <c r="B508" s="383">
        <v>3</v>
      </c>
      <c r="C508" s="130"/>
      <c r="D508" s="164"/>
      <c r="E508" s="164"/>
      <c r="F508" s="164"/>
      <c r="G508" s="164"/>
      <c r="H508" s="164"/>
      <c r="I508" s="134"/>
      <c r="J508" s="170"/>
      <c r="K508" s="170"/>
    </row>
    <row r="509" spans="1:11" x14ac:dyDescent="0.45">
      <c r="A509" s="381"/>
      <c r="B509" s="384"/>
      <c r="C509" s="131"/>
      <c r="D509" s="165"/>
      <c r="E509" s="165"/>
      <c r="F509" s="165"/>
      <c r="G509" s="165"/>
      <c r="H509" s="165"/>
      <c r="I509" s="135"/>
      <c r="J509" s="170"/>
      <c r="K509" s="170"/>
    </row>
    <row r="510" spans="1:11" x14ac:dyDescent="0.45">
      <c r="A510" s="381"/>
      <c r="B510" s="384"/>
      <c r="C510" s="131"/>
      <c r="D510" s="165"/>
      <c r="E510" s="165"/>
      <c r="F510" s="165"/>
      <c r="G510" s="165"/>
      <c r="H510" s="165"/>
      <c r="I510" s="135"/>
      <c r="J510" s="170"/>
      <c r="K510" s="170"/>
    </row>
    <row r="511" spans="1:11" x14ac:dyDescent="0.45">
      <c r="A511" s="381"/>
      <c r="B511" s="384"/>
      <c r="C511" s="132"/>
      <c r="D511" s="166"/>
      <c r="E511" s="166"/>
      <c r="F511" s="166"/>
      <c r="G511" s="166"/>
      <c r="H511" s="166"/>
      <c r="I511" s="136"/>
      <c r="J511" s="170"/>
      <c r="K511" s="170"/>
    </row>
    <row r="512" spans="1:11" ht="14.65" thickBot="1" x14ac:dyDescent="0.5">
      <c r="A512" s="381"/>
      <c r="B512" s="385"/>
      <c r="C512" s="133"/>
      <c r="D512" s="167"/>
      <c r="E512" s="167"/>
      <c r="F512" s="167"/>
      <c r="G512" s="167"/>
      <c r="H512" s="167"/>
      <c r="I512" s="137"/>
      <c r="J512" s="170"/>
      <c r="K512" s="170"/>
    </row>
    <row r="513" spans="1:11" x14ac:dyDescent="0.45">
      <c r="A513" s="381"/>
      <c r="B513" s="383">
        <v>4</v>
      </c>
      <c r="C513" s="130"/>
      <c r="D513" s="164"/>
      <c r="E513" s="164"/>
      <c r="F513" s="164"/>
      <c r="G513" s="164"/>
      <c r="H513" s="164"/>
      <c r="I513" s="134"/>
      <c r="J513" s="170"/>
      <c r="K513" s="170"/>
    </row>
    <row r="514" spans="1:11" x14ac:dyDescent="0.45">
      <c r="A514" s="381"/>
      <c r="B514" s="384"/>
      <c r="C514" s="131"/>
      <c r="D514" s="165"/>
      <c r="E514" s="165"/>
      <c r="F514" s="165"/>
      <c r="G514" s="165"/>
      <c r="H514" s="165"/>
      <c r="I514" s="135"/>
      <c r="J514" s="170"/>
      <c r="K514" s="170"/>
    </row>
    <row r="515" spans="1:11" x14ac:dyDescent="0.45">
      <c r="A515" s="381"/>
      <c r="B515" s="384"/>
      <c r="C515" s="131"/>
      <c r="D515" s="165"/>
      <c r="E515" s="165"/>
      <c r="F515" s="165"/>
      <c r="G515" s="165"/>
      <c r="H515" s="165"/>
      <c r="I515" s="135"/>
      <c r="J515" s="170"/>
      <c r="K515" s="170"/>
    </row>
    <row r="516" spans="1:11" x14ac:dyDescent="0.45">
      <c r="A516" s="381"/>
      <c r="B516" s="384"/>
      <c r="C516" s="132"/>
      <c r="D516" s="166"/>
      <c r="E516" s="166"/>
      <c r="F516" s="166"/>
      <c r="G516" s="166"/>
      <c r="H516" s="166"/>
      <c r="I516" s="136"/>
      <c r="J516" s="170"/>
      <c r="K516" s="170"/>
    </row>
    <row r="517" spans="1:11" ht="14.65" thickBot="1" x14ac:dyDescent="0.5">
      <c r="A517" s="382"/>
      <c r="B517" s="385"/>
      <c r="C517" s="133"/>
      <c r="D517" s="167"/>
      <c r="E517" s="167"/>
      <c r="F517" s="167"/>
      <c r="G517" s="167"/>
      <c r="H517" s="167"/>
      <c r="I517" s="137"/>
      <c r="J517" s="170"/>
      <c r="K517" s="170"/>
    </row>
    <row r="518" spans="1:11" x14ac:dyDescent="0.45">
      <c r="A518" s="380">
        <v>2</v>
      </c>
      <c r="B518" s="383">
        <v>5</v>
      </c>
      <c r="C518" s="130"/>
      <c r="D518" s="164"/>
      <c r="E518" s="164"/>
      <c r="F518" s="164"/>
      <c r="G518" s="164"/>
      <c r="H518" s="164"/>
      <c r="I518" s="134"/>
      <c r="J518" s="170"/>
      <c r="K518" s="170"/>
    </row>
    <row r="519" spans="1:11" x14ac:dyDescent="0.45">
      <c r="A519" s="381"/>
      <c r="B519" s="384"/>
      <c r="C519" s="131"/>
      <c r="D519" s="165"/>
      <c r="E519" s="165"/>
      <c r="F519" s="165"/>
      <c r="G519" s="165"/>
      <c r="H519" s="165"/>
      <c r="I519" s="135"/>
      <c r="J519" s="170"/>
      <c r="K519" s="170"/>
    </row>
    <row r="520" spans="1:11" x14ac:dyDescent="0.45">
      <c r="A520" s="381"/>
      <c r="B520" s="384"/>
      <c r="C520" s="131"/>
      <c r="D520" s="165"/>
      <c r="E520" s="165"/>
      <c r="F520" s="165"/>
      <c r="G520" s="165"/>
      <c r="H520" s="165"/>
      <c r="I520" s="135"/>
      <c r="J520" s="170"/>
      <c r="K520" s="170"/>
    </row>
    <row r="521" spans="1:11" x14ac:dyDescent="0.45">
      <c r="A521" s="381"/>
      <c r="B521" s="384"/>
      <c r="C521" s="132"/>
      <c r="D521" s="166"/>
      <c r="E521" s="166"/>
      <c r="F521" s="166"/>
      <c r="G521" s="166"/>
      <c r="H521" s="166"/>
      <c r="I521" s="136"/>
      <c r="J521" s="170"/>
      <c r="K521" s="170"/>
    </row>
    <row r="522" spans="1:11" ht="14.65" thickBot="1" x14ac:dyDescent="0.5">
      <c r="A522" s="381"/>
      <c r="B522" s="385"/>
      <c r="C522" s="133"/>
      <c r="D522" s="167"/>
      <c r="E522" s="167"/>
      <c r="F522" s="167"/>
      <c r="G522" s="167"/>
      <c r="H522" s="167"/>
      <c r="I522" s="137"/>
      <c r="J522" s="170"/>
      <c r="K522" s="170"/>
    </row>
    <row r="523" spans="1:11" x14ac:dyDescent="0.45">
      <c r="A523" s="381"/>
      <c r="B523" s="383">
        <v>6</v>
      </c>
      <c r="C523" s="130"/>
      <c r="D523" s="164"/>
      <c r="E523" s="164"/>
      <c r="F523" s="164"/>
      <c r="G523" s="164"/>
      <c r="H523" s="164"/>
      <c r="I523" s="134"/>
      <c r="J523" s="170"/>
      <c r="K523" s="170"/>
    </row>
    <row r="524" spans="1:11" x14ac:dyDescent="0.45">
      <c r="A524" s="381"/>
      <c r="B524" s="384"/>
      <c r="C524" s="131"/>
      <c r="D524" s="165"/>
      <c r="E524" s="165"/>
      <c r="F524" s="165"/>
      <c r="G524" s="165"/>
      <c r="H524" s="165"/>
      <c r="I524" s="135"/>
      <c r="J524" s="170"/>
      <c r="K524" s="170"/>
    </row>
    <row r="525" spans="1:11" x14ac:dyDescent="0.45">
      <c r="A525" s="381"/>
      <c r="B525" s="384"/>
      <c r="C525" s="131"/>
      <c r="D525" s="165"/>
      <c r="E525" s="165"/>
      <c r="F525" s="165"/>
      <c r="G525" s="165"/>
      <c r="H525" s="165"/>
      <c r="I525" s="135"/>
      <c r="J525" s="170"/>
      <c r="K525" s="170"/>
    </row>
    <row r="526" spans="1:11" x14ac:dyDescent="0.45">
      <c r="A526" s="381"/>
      <c r="B526" s="384"/>
      <c r="C526" s="132"/>
      <c r="D526" s="166"/>
      <c r="E526" s="166"/>
      <c r="F526" s="166"/>
      <c r="G526" s="166"/>
      <c r="H526" s="166"/>
      <c r="I526" s="136"/>
      <c r="J526" s="170"/>
      <c r="K526" s="170"/>
    </row>
    <row r="527" spans="1:11" ht="14.65" thickBot="1" x14ac:dyDescent="0.5">
      <c r="A527" s="381"/>
      <c r="B527" s="385"/>
      <c r="C527" s="133"/>
      <c r="D527" s="167"/>
      <c r="E527" s="167"/>
      <c r="F527" s="167"/>
      <c r="G527" s="167"/>
      <c r="H527" s="167"/>
      <c r="I527" s="137"/>
      <c r="J527" s="170"/>
      <c r="K527" s="170"/>
    </row>
    <row r="528" spans="1:11" x14ac:dyDescent="0.45">
      <c r="A528" s="381"/>
      <c r="B528" s="383">
        <v>7</v>
      </c>
      <c r="C528" s="130"/>
      <c r="D528" s="164"/>
      <c r="E528" s="164"/>
      <c r="F528" s="164"/>
      <c r="G528" s="164"/>
      <c r="H528" s="164"/>
      <c r="I528" s="134"/>
      <c r="J528" s="170"/>
      <c r="K528" s="170"/>
    </row>
    <row r="529" spans="1:11" x14ac:dyDescent="0.45">
      <c r="A529" s="381"/>
      <c r="B529" s="384"/>
      <c r="C529" s="131"/>
      <c r="D529" s="165"/>
      <c r="E529" s="165"/>
      <c r="F529" s="165"/>
      <c r="G529" s="165"/>
      <c r="H529" s="165"/>
      <c r="I529" s="135"/>
      <c r="J529" s="170"/>
      <c r="K529" s="170"/>
    </row>
    <row r="530" spans="1:11" x14ac:dyDescent="0.45">
      <c r="A530" s="381"/>
      <c r="B530" s="384"/>
      <c r="C530" s="131"/>
      <c r="D530" s="165"/>
      <c r="E530" s="165"/>
      <c r="F530" s="165"/>
      <c r="G530" s="165"/>
      <c r="H530" s="165"/>
      <c r="I530" s="135"/>
      <c r="J530" s="170"/>
      <c r="K530" s="170"/>
    </row>
    <row r="531" spans="1:11" x14ac:dyDescent="0.45">
      <c r="A531" s="381"/>
      <c r="B531" s="384"/>
      <c r="C531" s="132"/>
      <c r="D531" s="166"/>
      <c r="E531" s="166"/>
      <c r="F531" s="166"/>
      <c r="G531" s="166"/>
      <c r="H531" s="166"/>
      <c r="I531" s="136"/>
      <c r="J531" s="170"/>
      <c r="K531" s="170"/>
    </row>
    <row r="532" spans="1:11" ht="14.65" thickBot="1" x14ac:dyDescent="0.5">
      <c r="A532" s="381"/>
      <c r="B532" s="385"/>
      <c r="C532" s="133"/>
      <c r="D532" s="167"/>
      <c r="E532" s="167"/>
      <c r="F532" s="167"/>
      <c r="G532" s="167"/>
      <c r="H532" s="167"/>
      <c r="I532" s="137"/>
      <c r="J532" s="170"/>
      <c r="K532" s="170"/>
    </row>
    <row r="533" spans="1:11" x14ac:dyDescent="0.45">
      <c r="A533" s="381"/>
      <c r="B533" s="383">
        <v>8</v>
      </c>
      <c r="C533" s="130"/>
      <c r="D533" s="164"/>
      <c r="E533" s="164"/>
      <c r="F533" s="164"/>
      <c r="G533" s="164"/>
      <c r="H533" s="164"/>
      <c r="I533" s="134"/>
    </row>
    <row r="534" spans="1:11" x14ac:dyDescent="0.45">
      <c r="A534" s="381"/>
      <c r="B534" s="384"/>
      <c r="C534" s="131"/>
      <c r="D534" s="165"/>
      <c r="E534" s="165"/>
      <c r="F534" s="165"/>
      <c r="G534" s="165"/>
      <c r="H534" s="165"/>
      <c r="I534" s="135"/>
      <c r="J534" s="157"/>
      <c r="K534" s="157"/>
    </row>
    <row r="535" spans="1:11" x14ac:dyDescent="0.45">
      <c r="A535" s="381"/>
      <c r="B535" s="384"/>
      <c r="C535" s="131"/>
      <c r="D535" s="165"/>
      <c r="E535" s="165"/>
      <c r="F535" s="165"/>
      <c r="G535" s="165"/>
      <c r="H535" s="165"/>
      <c r="I535" s="135"/>
    </row>
    <row r="536" spans="1:11" x14ac:dyDescent="0.45">
      <c r="A536" s="381"/>
      <c r="B536" s="384"/>
      <c r="C536" s="132"/>
      <c r="D536" s="166"/>
      <c r="E536" s="166"/>
      <c r="F536" s="166"/>
      <c r="G536" s="166"/>
      <c r="H536" s="166"/>
      <c r="I536" s="136"/>
    </row>
    <row r="537" spans="1:11" ht="14.65" thickBot="1" x14ac:dyDescent="0.5">
      <c r="A537" s="382"/>
      <c r="B537" s="385"/>
      <c r="C537" s="133"/>
      <c r="D537" s="167"/>
      <c r="E537" s="167"/>
      <c r="F537" s="167"/>
      <c r="G537" s="167"/>
      <c r="H537" s="167"/>
      <c r="I537" s="137"/>
    </row>
    <row r="538" spans="1:11" x14ac:dyDescent="0.45">
      <c r="A538" s="380">
        <v>3</v>
      </c>
      <c r="B538" s="383">
        <v>9</v>
      </c>
      <c r="C538" s="130"/>
      <c r="D538" s="164"/>
      <c r="E538" s="164"/>
      <c r="F538" s="164"/>
      <c r="G538" s="164"/>
      <c r="H538" s="164"/>
      <c r="I538" s="134"/>
    </row>
    <row r="539" spans="1:11" x14ac:dyDescent="0.45">
      <c r="A539" s="381"/>
      <c r="B539" s="384"/>
      <c r="C539" s="131"/>
      <c r="D539" s="165"/>
      <c r="E539" s="165"/>
      <c r="F539" s="165"/>
      <c r="G539" s="165"/>
      <c r="H539" s="165"/>
      <c r="I539" s="135"/>
    </row>
    <row r="540" spans="1:11" x14ac:dyDescent="0.45">
      <c r="A540" s="381"/>
      <c r="B540" s="384"/>
      <c r="C540" s="131"/>
      <c r="D540" s="165"/>
      <c r="E540" s="165"/>
      <c r="F540" s="165"/>
      <c r="G540" s="165"/>
      <c r="H540" s="165"/>
      <c r="I540" s="135"/>
    </row>
    <row r="541" spans="1:11" x14ac:dyDescent="0.45">
      <c r="A541" s="381"/>
      <c r="B541" s="384"/>
      <c r="C541" s="132"/>
      <c r="D541" s="166"/>
      <c r="E541" s="166"/>
      <c r="F541" s="166"/>
      <c r="G541" s="166"/>
      <c r="H541" s="166"/>
      <c r="I541" s="136"/>
    </row>
    <row r="542" spans="1:11" ht="14.65" thickBot="1" x14ac:dyDescent="0.5">
      <c r="A542" s="381"/>
      <c r="B542" s="385"/>
      <c r="C542" s="133"/>
      <c r="D542" s="167"/>
      <c r="E542" s="167"/>
      <c r="F542" s="167"/>
      <c r="G542" s="167"/>
      <c r="H542" s="167"/>
      <c r="I542" s="137"/>
    </row>
    <row r="543" spans="1:11" x14ac:dyDescent="0.45">
      <c r="A543" s="381"/>
      <c r="B543" s="383">
        <v>10</v>
      </c>
      <c r="C543" s="130"/>
      <c r="D543" s="164"/>
      <c r="E543" s="164"/>
      <c r="F543" s="164"/>
      <c r="G543" s="164"/>
      <c r="H543" s="164"/>
      <c r="I543" s="134"/>
    </row>
    <row r="544" spans="1:11" x14ac:dyDescent="0.45">
      <c r="A544" s="381"/>
      <c r="B544" s="384"/>
      <c r="C544" s="131"/>
      <c r="D544" s="165"/>
      <c r="E544" s="165"/>
      <c r="F544" s="165"/>
      <c r="G544" s="165"/>
      <c r="H544" s="165"/>
      <c r="I544" s="135"/>
    </row>
    <row r="545" spans="1:11" x14ac:dyDescent="0.45">
      <c r="A545" s="381"/>
      <c r="B545" s="384"/>
      <c r="C545" s="131"/>
      <c r="D545" s="165"/>
      <c r="E545" s="165"/>
      <c r="F545" s="165"/>
      <c r="G545" s="165"/>
      <c r="H545" s="165"/>
      <c r="I545" s="135"/>
    </row>
    <row r="546" spans="1:11" x14ac:dyDescent="0.45">
      <c r="A546" s="381"/>
      <c r="B546" s="384"/>
      <c r="C546" s="132"/>
      <c r="D546" s="166"/>
      <c r="E546" s="166"/>
      <c r="F546" s="166"/>
      <c r="G546" s="166"/>
      <c r="H546" s="166"/>
      <c r="I546" s="136"/>
    </row>
    <row r="547" spans="1:11" ht="14.65" thickBot="1" x14ac:dyDescent="0.5">
      <c r="A547" s="381"/>
      <c r="B547" s="385"/>
      <c r="C547" s="133"/>
      <c r="D547" s="167"/>
      <c r="E547" s="167"/>
      <c r="F547" s="167"/>
      <c r="G547" s="167"/>
      <c r="H547" s="167"/>
      <c r="I547" s="137"/>
    </row>
    <row r="548" spans="1:11" x14ac:dyDescent="0.45">
      <c r="A548" s="381"/>
      <c r="B548" s="383">
        <v>11</v>
      </c>
      <c r="C548" s="130"/>
      <c r="D548" s="164"/>
      <c r="E548" s="164"/>
      <c r="F548" s="164"/>
      <c r="G548" s="164"/>
      <c r="H548" s="164"/>
      <c r="I548" s="134"/>
    </row>
    <row r="549" spans="1:11" x14ac:dyDescent="0.45">
      <c r="A549" s="381"/>
      <c r="B549" s="384"/>
      <c r="C549" s="131"/>
      <c r="D549" s="165"/>
      <c r="E549" s="165"/>
      <c r="F549" s="165"/>
      <c r="G549" s="165"/>
      <c r="H549" s="165"/>
      <c r="I549" s="135"/>
    </row>
    <row r="550" spans="1:11" x14ac:dyDescent="0.45">
      <c r="A550" s="381"/>
      <c r="B550" s="384"/>
      <c r="C550" s="131"/>
      <c r="D550" s="165"/>
      <c r="E550" s="165"/>
      <c r="F550" s="165"/>
      <c r="G550" s="165"/>
      <c r="H550" s="165"/>
      <c r="I550" s="135"/>
    </row>
    <row r="551" spans="1:11" x14ac:dyDescent="0.45">
      <c r="A551" s="381"/>
      <c r="B551" s="384"/>
      <c r="C551" s="132"/>
      <c r="D551" s="166"/>
      <c r="E551" s="166"/>
      <c r="F551" s="166"/>
      <c r="G551" s="166"/>
      <c r="H551" s="166"/>
      <c r="I551" s="136"/>
    </row>
    <row r="552" spans="1:11" ht="14.65" thickBot="1" x14ac:dyDescent="0.5">
      <c r="A552" s="381"/>
      <c r="B552" s="385"/>
      <c r="C552" s="133"/>
      <c r="D552" s="167"/>
      <c r="E552" s="167"/>
      <c r="F552" s="167"/>
      <c r="G552" s="167"/>
      <c r="H552" s="167"/>
      <c r="I552" s="137"/>
    </row>
    <row r="553" spans="1:11" x14ac:dyDescent="0.45">
      <c r="A553" s="381"/>
      <c r="B553" s="383">
        <v>12</v>
      </c>
      <c r="C553" s="130"/>
      <c r="D553" s="164"/>
      <c r="E553" s="164"/>
      <c r="F553" s="164"/>
      <c r="G553" s="164"/>
      <c r="H553" s="164"/>
      <c r="I553" s="134"/>
    </row>
    <row r="554" spans="1:11" x14ac:dyDescent="0.45">
      <c r="A554" s="381"/>
      <c r="B554" s="384"/>
      <c r="C554" s="131"/>
      <c r="D554" s="165"/>
      <c r="E554" s="165"/>
      <c r="F554" s="165"/>
      <c r="G554" s="165"/>
      <c r="H554" s="165"/>
      <c r="I554" s="135"/>
    </row>
    <row r="555" spans="1:11" x14ac:dyDescent="0.45">
      <c r="A555" s="381"/>
      <c r="B555" s="384"/>
      <c r="C555" s="131"/>
      <c r="D555" s="165"/>
      <c r="E555" s="165"/>
      <c r="F555" s="165"/>
      <c r="G555" s="165"/>
      <c r="H555" s="165"/>
      <c r="I555" s="135"/>
    </row>
    <row r="556" spans="1:11" x14ac:dyDescent="0.45">
      <c r="A556" s="381"/>
      <c r="B556" s="384"/>
      <c r="C556" s="132"/>
      <c r="D556" s="166"/>
      <c r="E556" s="166"/>
      <c r="F556" s="166"/>
      <c r="G556" s="166"/>
      <c r="H556" s="166"/>
      <c r="I556" s="136"/>
    </row>
    <row r="557" spans="1:11" ht="14.65" thickBot="1" x14ac:dyDescent="0.5">
      <c r="A557" s="382"/>
      <c r="B557" s="385"/>
      <c r="C557" s="133"/>
      <c r="D557" s="167"/>
      <c r="E557" s="167"/>
      <c r="F557" s="167"/>
      <c r="G557" s="167"/>
      <c r="H557" s="167"/>
      <c r="I557" s="137"/>
    </row>
    <row r="559" spans="1:11" s="151" customFormat="1" x14ac:dyDescent="0.45">
      <c r="A559" s="152"/>
      <c r="B559" s="152"/>
      <c r="C559" s="152"/>
      <c r="D559" s="152"/>
      <c r="E559" s="152"/>
      <c r="F559" s="152"/>
      <c r="G559" s="152"/>
      <c r="H559" s="152"/>
      <c r="I559" s="152"/>
      <c r="J559" s="152"/>
      <c r="K559" s="152"/>
    </row>
    <row r="560" spans="1:11" ht="14.65" thickBot="1" x14ac:dyDescent="0.5"/>
    <row r="561" spans="1:11" ht="28.9" thickBot="1" x14ac:dyDescent="0.5">
      <c r="A561" s="140" t="s">
        <v>91</v>
      </c>
      <c r="B561" s="153">
        <v>8</v>
      </c>
      <c r="C561" s="154"/>
      <c r="D561" s="155"/>
      <c r="E561" s="155"/>
      <c r="F561" s="155"/>
      <c r="G561" s="155"/>
      <c r="H561" s="155"/>
      <c r="I561" s="155"/>
    </row>
    <row r="562" spans="1:11" x14ac:dyDescent="0.45">
      <c r="A562" s="406" t="s">
        <v>36</v>
      </c>
      <c r="B562" s="388">
        <f>Name8</f>
        <v>0</v>
      </c>
      <c r="C562" s="389"/>
      <c r="D562" s="155"/>
      <c r="E562" s="155"/>
      <c r="F562" s="155"/>
      <c r="G562" s="155"/>
      <c r="H562" s="170"/>
      <c r="I562" s="170"/>
    </row>
    <row r="563" spans="1:11" x14ac:dyDescent="0.45">
      <c r="A563" s="386"/>
      <c r="B563" s="388"/>
      <c r="C563" s="389"/>
      <c r="D563" s="155"/>
      <c r="E563" s="155"/>
      <c r="F563" s="155"/>
      <c r="G563" s="155"/>
      <c r="H563" s="170"/>
      <c r="I563" s="170"/>
    </row>
    <row r="564" spans="1:11" x14ac:dyDescent="0.45">
      <c r="A564" s="387"/>
      <c r="B564" s="390"/>
      <c r="C564" s="391"/>
      <c r="D564" s="155"/>
      <c r="E564" s="155"/>
      <c r="F564" s="155"/>
      <c r="G564" s="155"/>
      <c r="H564" s="170"/>
      <c r="I564" s="170"/>
    </row>
    <row r="565" spans="1:11" ht="14.45" customHeight="1" x14ac:dyDescent="0.45">
      <c r="A565" s="386" t="s">
        <v>195</v>
      </c>
      <c r="B565" s="392">
        <f>GapA8</f>
        <v>0</v>
      </c>
      <c r="C565" s="393"/>
      <c r="D565" s="155"/>
      <c r="E565" s="155"/>
      <c r="F565" s="155"/>
      <c r="G565" s="155"/>
      <c r="H565" s="170"/>
      <c r="I565" s="170"/>
    </row>
    <row r="566" spans="1:11" x14ac:dyDescent="0.45">
      <c r="A566" s="386"/>
      <c r="B566" s="394"/>
      <c r="C566" s="395"/>
      <c r="D566" s="155"/>
      <c r="E566" s="155"/>
      <c r="F566" s="155"/>
      <c r="G566" s="155"/>
      <c r="H566" s="170"/>
      <c r="I566" s="170"/>
    </row>
    <row r="567" spans="1:11" x14ac:dyDescent="0.45">
      <c r="A567" s="387"/>
      <c r="B567" s="396"/>
      <c r="C567" s="397"/>
      <c r="D567" s="155"/>
      <c r="E567" s="155"/>
      <c r="F567" s="155"/>
      <c r="G567" s="155"/>
      <c r="H567" s="170"/>
      <c r="I567" s="170"/>
    </row>
    <row r="568" spans="1:11" x14ac:dyDescent="0.45">
      <c r="A568" s="386" t="s">
        <v>199</v>
      </c>
      <c r="B568" s="392">
        <f>Objective8</f>
        <v>0</v>
      </c>
      <c r="C568" s="393"/>
      <c r="D568" s="155"/>
      <c r="E568" s="155"/>
      <c r="F568" s="155"/>
      <c r="G568" s="155"/>
      <c r="H568" s="170"/>
      <c r="I568" s="170"/>
    </row>
    <row r="569" spans="1:11" x14ac:dyDescent="0.45">
      <c r="A569" s="386"/>
      <c r="B569" s="394"/>
      <c r="C569" s="395"/>
      <c r="D569" s="155"/>
      <c r="E569" s="155"/>
      <c r="F569" s="155"/>
      <c r="G569" s="155"/>
      <c r="H569" s="170"/>
      <c r="I569" s="170"/>
    </row>
    <row r="570" spans="1:11" x14ac:dyDescent="0.45">
      <c r="A570" s="387"/>
      <c r="B570" s="396"/>
      <c r="C570" s="397"/>
      <c r="D570" s="155"/>
      <c r="E570" s="155"/>
      <c r="F570" s="155"/>
      <c r="G570" s="155"/>
      <c r="H570" s="170"/>
      <c r="I570" s="170"/>
    </row>
    <row r="571" spans="1:11" ht="14.45" customHeight="1" x14ac:dyDescent="0.45">
      <c r="A571" s="358" t="s">
        <v>210</v>
      </c>
      <c r="B571" s="398">
        <f>Capacity8</f>
        <v>0</v>
      </c>
      <c r="C571" s="399"/>
      <c r="D571" s="155"/>
      <c r="E571" s="155"/>
      <c r="F571" s="155"/>
      <c r="G571" s="155"/>
      <c r="H571" s="170"/>
      <c r="I571" s="170"/>
    </row>
    <row r="572" spans="1:11" x14ac:dyDescent="0.45">
      <c r="A572" s="359"/>
      <c r="B572" s="400"/>
      <c r="C572" s="389"/>
      <c r="D572" s="155"/>
      <c r="E572" s="155"/>
      <c r="F572" s="155"/>
      <c r="G572" s="155"/>
      <c r="H572" s="170"/>
      <c r="I572" s="170"/>
    </row>
    <row r="573" spans="1:11" ht="14.65" thickBot="1" x14ac:dyDescent="0.5">
      <c r="A573" s="407"/>
      <c r="B573" s="401"/>
      <c r="C573" s="402"/>
      <c r="D573" s="155"/>
      <c r="E573" s="155"/>
      <c r="F573" s="155"/>
      <c r="G573" s="155"/>
      <c r="H573" s="170"/>
      <c r="I573" s="170"/>
    </row>
    <row r="575" spans="1:11" ht="14.65" thickBot="1" x14ac:dyDescent="0.5">
      <c r="A575" s="157"/>
      <c r="B575" s="157"/>
      <c r="C575" s="157"/>
      <c r="D575" s="157"/>
      <c r="E575" s="157"/>
      <c r="F575" s="157"/>
      <c r="G575" s="157"/>
      <c r="H575" s="157"/>
      <c r="I575" s="157"/>
      <c r="J575" s="155"/>
      <c r="K575" s="155"/>
    </row>
    <row r="576" spans="1:11" ht="21.75" customHeight="1" x14ac:dyDescent="0.45">
      <c r="A576" s="403" t="s">
        <v>172</v>
      </c>
      <c r="B576" s="404"/>
      <c r="C576" s="404"/>
      <c r="D576" s="404"/>
      <c r="E576" s="404"/>
      <c r="F576" s="404"/>
      <c r="G576" s="404"/>
      <c r="H576" s="404"/>
      <c r="I576" s="405"/>
    </row>
    <row r="577" spans="1:11" ht="28.9" thickBot="1" x14ac:dyDescent="0.5">
      <c r="A577" s="159" t="s">
        <v>89</v>
      </c>
      <c r="B577" s="160" t="s">
        <v>37</v>
      </c>
      <c r="C577" s="161" t="s">
        <v>161</v>
      </c>
      <c r="D577" s="162" t="s">
        <v>110</v>
      </c>
      <c r="E577" s="160" t="s">
        <v>219</v>
      </c>
      <c r="F577" s="161" t="s">
        <v>220</v>
      </c>
      <c r="G577" s="161" t="s">
        <v>196</v>
      </c>
      <c r="H577" s="161" t="s">
        <v>197</v>
      </c>
      <c r="I577" s="163" t="s">
        <v>38</v>
      </c>
      <c r="J577" s="170"/>
      <c r="K577" s="170"/>
    </row>
    <row r="578" spans="1:11" x14ac:dyDescent="0.45">
      <c r="A578" s="380">
        <v>1</v>
      </c>
      <c r="B578" s="383">
        <v>1</v>
      </c>
      <c r="C578" s="130"/>
      <c r="D578" s="164"/>
      <c r="E578" s="164"/>
      <c r="F578" s="164"/>
      <c r="G578" s="164"/>
      <c r="H578" s="164"/>
      <c r="I578" s="134"/>
      <c r="J578" s="170"/>
      <c r="K578" s="170"/>
    </row>
    <row r="579" spans="1:11" x14ac:dyDescent="0.45">
      <c r="A579" s="381"/>
      <c r="B579" s="384"/>
      <c r="C579" s="131"/>
      <c r="D579" s="165"/>
      <c r="E579" s="165"/>
      <c r="F579" s="165"/>
      <c r="G579" s="165"/>
      <c r="H579" s="165"/>
      <c r="I579" s="135"/>
      <c r="J579" s="170"/>
      <c r="K579" s="170"/>
    </row>
    <row r="580" spans="1:11" x14ac:dyDescent="0.45">
      <c r="A580" s="381"/>
      <c r="B580" s="384"/>
      <c r="C580" s="131"/>
      <c r="D580" s="165"/>
      <c r="E580" s="165"/>
      <c r="F580" s="165"/>
      <c r="G580" s="165"/>
      <c r="H580" s="165"/>
      <c r="I580" s="135"/>
      <c r="J580" s="170"/>
      <c r="K580" s="170"/>
    </row>
    <row r="581" spans="1:11" x14ac:dyDescent="0.45">
      <c r="A581" s="381"/>
      <c r="B581" s="384"/>
      <c r="C581" s="132"/>
      <c r="D581" s="166"/>
      <c r="E581" s="166"/>
      <c r="F581" s="166"/>
      <c r="G581" s="166"/>
      <c r="H581" s="166"/>
      <c r="I581" s="136"/>
      <c r="J581" s="170"/>
      <c r="K581" s="170"/>
    </row>
    <row r="582" spans="1:11" ht="14.65" thickBot="1" x14ac:dyDescent="0.5">
      <c r="A582" s="381"/>
      <c r="B582" s="385"/>
      <c r="C582" s="133"/>
      <c r="D582" s="167"/>
      <c r="E582" s="167"/>
      <c r="F582" s="167"/>
      <c r="G582" s="167"/>
      <c r="H582" s="167"/>
      <c r="I582" s="137"/>
      <c r="J582" s="170"/>
      <c r="K582" s="170"/>
    </row>
    <row r="583" spans="1:11" x14ac:dyDescent="0.45">
      <c r="A583" s="381"/>
      <c r="B583" s="383">
        <v>2</v>
      </c>
      <c r="C583" s="130"/>
      <c r="D583" s="164"/>
      <c r="E583" s="164"/>
      <c r="F583" s="164"/>
      <c r="G583" s="164"/>
      <c r="H583" s="164"/>
      <c r="I583" s="134"/>
      <c r="J583" s="170"/>
      <c r="K583" s="170"/>
    </row>
    <row r="584" spans="1:11" x14ac:dyDescent="0.45">
      <c r="A584" s="381"/>
      <c r="B584" s="384"/>
      <c r="C584" s="131"/>
      <c r="D584" s="165"/>
      <c r="E584" s="165"/>
      <c r="F584" s="165"/>
      <c r="G584" s="165"/>
      <c r="H584" s="165"/>
      <c r="I584" s="135"/>
      <c r="J584" s="170"/>
      <c r="K584" s="170"/>
    </row>
    <row r="585" spans="1:11" x14ac:dyDescent="0.45">
      <c r="A585" s="381"/>
      <c r="B585" s="384"/>
      <c r="C585" s="131"/>
      <c r="D585" s="165"/>
      <c r="E585" s="165"/>
      <c r="F585" s="165"/>
      <c r="G585" s="165"/>
      <c r="H585" s="165"/>
      <c r="I585" s="135"/>
      <c r="J585" s="170"/>
      <c r="K585" s="170"/>
    </row>
    <row r="586" spans="1:11" x14ac:dyDescent="0.45">
      <c r="A586" s="381"/>
      <c r="B586" s="384"/>
      <c r="C586" s="132"/>
      <c r="D586" s="166"/>
      <c r="E586" s="166"/>
      <c r="F586" s="166"/>
      <c r="G586" s="166"/>
      <c r="H586" s="166"/>
      <c r="I586" s="136"/>
      <c r="J586" s="170"/>
      <c r="K586" s="170"/>
    </row>
    <row r="587" spans="1:11" ht="14.65" thickBot="1" x14ac:dyDescent="0.5">
      <c r="A587" s="381"/>
      <c r="B587" s="385"/>
      <c r="C587" s="133"/>
      <c r="D587" s="167"/>
      <c r="E587" s="167"/>
      <c r="F587" s="167"/>
      <c r="G587" s="167"/>
      <c r="H587" s="167"/>
      <c r="I587" s="137"/>
      <c r="J587" s="170"/>
      <c r="K587" s="170"/>
    </row>
    <row r="588" spans="1:11" x14ac:dyDescent="0.45">
      <c r="A588" s="381"/>
      <c r="B588" s="383">
        <v>3</v>
      </c>
      <c r="C588" s="130"/>
      <c r="D588" s="164"/>
      <c r="E588" s="164"/>
      <c r="F588" s="164"/>
      <c r="G588" s="164"/>
      <c r="H588" s="164"/>
      <c r="I588" s="134"/>
      <c r="J588" s="170"/>
      <c r="K588" s="170"/>
    </row>
    <row r="589" spans="1:11" x14ac:dyDescent="0.45">
      <c r="A589" s="381"/>
      <c r="B589" s="384"/>
      <c r="C589" s="131"/>
      <c r="D589" s="165"/>
      <c r="E589" s="165"/>
      <c r="F589" s="165"/>
      <c r="G589" s="165"/>
      <c r="H589" s="165"/>
      <c r="I589" s="135"/>
      <c r="J589" s="170"/>
      <c r="K589" s="170"/>
    </row>
    <row r="590" spans="1:11" x14ac:dyDescent="0.45">
      <c r="A590" s="381"/>
      <c r="B590" s="384"/>
      <c r="C590" s="131"/>
      <c r="D590" s="165"/>
      <c r="E590" s="165"/>
      <c r="F590" s="165"/>
      <c r="G590" s="165"/>
      <c r="H590" s="165"/>
      <c r="I590" s="135"/>
      <c r="J590" s="170"/>
      <c r="K590" s="170"/>
    </row>
    <row r="591" spans="1:11" x14ac:dyDescent="0.45">
      <c r="A591" s="381"/>
      <c r="B591" s="384"/>
      <c r="C591" s="132"/>
      <c r="D591" s="166"/>
      <c r="E591" s="166"/>
      <c r="F591" s="166"/>
      <c r="G591" s="166"/>
      <c r="H591" s="166"/>
      <c r="I591" s="136"/>
      <c r="J591" s="170"/>
      <c r="K591" s="170"/>
    </row>
    <row r="592" spans="1:11" ht="14.65" thickBot="1" x14ac:dyDescent="0.5">
      <c r="A592" s="381"/>
      <c r="B592" s="385"/>
      <c r="C592" s="133"/>
      <c r="D592" s="167"/>
      <c r="E592" s="167"/>
      <c r="F592" s="167"/>
      <c r="G592" s="167"/>
      <c r="H592" s="167"/>
      <c r="I592" s="137"/>
      <c r="J592" s="170"/>
      <c r="K592" s="170"/>
    </row>
    <row r="593" spans="1:11" x14ac:dyDescent="0.45">
      <c r="A593" s="381"/>
      <c r="B593" s="383">
        <v>4</v>
      </c>
      <c r="C593" s="130"/>
      <c r="D593" s="164"/>
      <c r="E593" s="164"/>
      <c r="F593" s="164"/>
      <c r="G593" s="164"/>
      <c r="H593" s="164"/>
      <c r="I593" s="134"/>
      <c r="J593" s="170"/>
      <c r="K593" s="170"/>
    </row>
    <row r="594" spans="1:11" x14ac:dyDescent="0.45">
      <c r="A594" s="381"/>
      <c r="B594" s="384"/>
      <c r="C594" s="131"/>
      <c r="D594" s="165"/>
      <c r="E594" s="165"/>
      <c r="F594" s="165"/>
      <c r="G594" s="165"/>
      <c r="H594" s="165"/>
      <c r="I594" s="135"/>
      <c r="J594" s="170"/>
      <c r="K594" s="170"/>
    </row>
    <row r="595" spans="1:11" x14ac:dyDescent="0.45">
      <c r="A595" s="381"/>
      <c r="B595" s="384"/>
      <c r="C595" s="131"/>
      <c r="D595" s="165"/>
      <c r="E595" s="165"/>
      <c r="F595" s="165"/>
      <c r="G595" s="165"/>
      <c r="H595" s="165"/>
      <c r="I595" s="135"/>
      <c r="J595" s="170"/>
      <c r="K595" s="170"/>
    </row>
    <row r="596" spans="1:11" x14ac:dyDescent="0.45">
      <c r="A596" s="381"/>
      <c r="B596" s="384"/>
      <c r="C596" s="132"/>
      <c r="D596" s="166"/>
      <c r="E596" s="166"/>
      <c r="F596" s="166"/>
      <c r="G596" s="166"/>
      <c r="H596" s="166"/>
      <c r="I596" s="136"/>
      <c r="J596" s="170"/>
      <c r="K596" s="170"/>
    </row>
    <row r="597" spans="1:11" ht="14.65" thickBot="1" x14ac:dyDescent="0.5">
      <c r="A597" s="382"/>
      <c r="B597" s="385"/>
      <c r="C597" s="133"/>
      <c r="D597" s="167"/>
      <c r="E597" s="167"/>
      <c r="F597" s="167"/>
      <c r="G597" s="167"/>
      <c r="H597" s="167"/>
      <c r="I597" s="137"/>
      <c r="J597" s="170"/>
      <c r="K597" s="170"/>
    </row>
    <row r="598" spans="1:11" x14ac:dyDescent="0.45">
      <c r="A598" s="380">
        <v>2</v>
      </c>
      <c r="B598" s="383">
        <v>5</v>
      </c>
      <c r="C598" s="130"/>
      <c r="D598" s="164"/>
      <c r="E598" s="164"/>
      <c r="F598" s="164"/>
      <c r="G598" s="164"/>
      <c r="H598" s="164"/>
      <c r="I598" s="134"/>
      <c r="J598" s="170"/>
      <c r="K598" s="170"/>
    </row>
    <row r="599" spans="1:11" x14ac:dyDescent="0.45">
      <c r="A599" s="381"/>
      <c r="B599" s="384"/>
      <c r="C599" s="131"/>
      <c r="D599" s="165"/>
      <c r="E599" s="165"/>
      <c r="F599" s="165"/>
      <c r="G599" s="165"/>
      <c r="H599" s="165"/>
      <c r="I599" s="135"/>
      <c r="J599" s="170"/>
      <c r="K599" s="170"/>
    </row>
    <row r="600" spans="1:11" x14ac:dyDescent="0.45">
      <c r="A600" s="381"/>
      <c r="B600" s="384"/>
      <c r="C600" s="131"/>
      <c r="D600" s="165"/>
      <c r="E600" s="165"/>
      <c r="F600" s="165"/>
      <c r="G600" s="165"/>
      <c r="H600" s="165"/>
      <c r="I600" s="135"/>
      <c r="J600" s="170"/>
      <c r="K600" s="170"/>
    </row>
    <row r="601" spans="1:11" x14ac:dyDescent="0.45">
      <c r="A601" s="381"/>
      <c r="B601" s="384"/>
      <c r="C601" s="132"/>
      <c r="D601" s="166"/>
      <c r="E601" s="166"/>
      <c r="F601" s="166"/>
      <c r="G601" s="166"/>
      <c r="H601" s="166"/>
      <c r="I601" s="136"/>
      <c r="J601" s="170"/>
      <c r="K601" s="170"/>
    </row>
    <row r="602" spans="1:11" ht="14.65" thickBot="1" x14ac:dyDescent="0.5">
      <c r="A602" s="381"/>
      <c r="B602" s="385"/>
      <c r="C602" s="133"/>
      <c r="D602" s="167"/>
      <c r="E602" s="167"/>
      <c r="F602" s="167"/>
      <c r="G602" s="167"/>
      <c r="H602" s="167"/>
      <c r="I602" s="137"/>
      <c r="J602" s="170"/>
      <c r="K602" s="170"/>
    </row>
    <row r="603" spans="1:11" x14ac:dyDescent="0.45">
      <c r="A603" s="381"/>
      <c r="B603" s="383">
        <v>6</v>
      </c>
      <c r="C603" s="130"/>
      <c r="D603" s="164"/>
      <c r="E603" s="164"/>
      <c r="F603" s="164"/>
      <c r="G603" s="164"/>
      <c r="H603" s="164"/>
      <c r="I603" s="134"/>
      <c r="J603" s="170"/>
      <c r="K603" s="170"/>
    </row>
    <row r="604" spans="1:11" x14ac:dyDescent="0.45">
      <c r="A604" s="381"/>
      <c r="B604" s="384"/>
      <c r="C604" s="131"/>
      <c r="D604" s="165"/>
      <c r="E604" s="165"/>
      <c r="F604" s="165"/>
      <c r="G604" s="165"/>
      <c r="H604" s="165"/>
      <c r="I604" s="135"/>
      <c r="J604" s="170"/>
      <c r="K604" s="170"/>
    </row>
    <row r="605" spans="1:11" x14ac:dyDescent="0.45">
      <c r="A605" s="381"/>
      <c r="B605" s="384"/>
      <c r="C605" s="131"/>
      <c r="D605" s="165"/>
      <c r="E605" s="165"/>
      <c r="F605" s="165"/>
      <c r="G605" s="165"/>
      <c r="H605" s="165"/>
      <c r="I605" s="135"/>
      <c r="J605" s="170"/>
      <c r="K605" s="170"/>
    </row>
    <row r="606" spans="1:11" x14ac:dyDescent="0.45">
      <c r="A606" s="381"/>
      <c r="B606" s="384"/>
      <c r="C606" s="132"/>
      <c r="D606" s="166"/>
      <c r="E606" s="166"/>
      <c r="F606" s="166"/>
      <c r="G606" s="166"/>
      <c r="H606" s="166"/>
      <c r="I606" s="136"/>
      <c r="J606" s="170"/>
      <c r="K606" s="170"/>
    </row>
    <row r="607" spans="1:11" ht="14.65" thickBot="1" x14ac:dyDescent="0.5">
      <c r="A607" s="381"/>
      <c r="B607" s="385"/>
      <c r="C607" s="133"/>
      <c r="D607" s="167"/>
      <c r="E607" s="167"/>
      <c r="F607" s="167"/>
      <c r="G607" s="167"/>
      <c r="H607" s="167"/>
      <c r="I607" s="137"/>
      <c r="J607" s="170"/>
      <c r="K607" s="170"/>
    </row>
    <row r="608" spans="1:11" x14ac:dyDescent="0.45">
      <c r="A608" s="381"/>
      <c r="B608" s="383">
        <v>7</v>
      </c>
      <c r="C608" s="130"/>
      <c r="D608" s="164"/>
      <c r="E608" s="164"/>
      <c r="F608" s="164"/>
      <c r="G608" s="164"/>
      <c r="H608" s="164"/>
      <c r="I608" s="134"/>
      <c r="J608" s="170"/>
      <c r="K608" s="170"/>
    </row>
    <row r="609" spans="1:11" x14ac:dyDescent="0.45">
      <c r="A609" s="381"/>
      <c r="B609" s="384"/>
      <c r="C609" s="131"/>
      <c r="D609" s="165"/>
      <c r="E609" s="165"/>
      <c r="F609" s="165"/>
      <c r="G609" s="165"/>
      <c r="H609" s="165"/>
      <c r="I609" s="135"/>
      <c r="J609" s="170"/>
      <c r="K609" s="170"/>
    </row>
    <row r="610" spans="1:11" x14ac:dyDescent="0.45">
      <c r="A610" s="381"/>
      <c r="B610" s="384"/>
      <c r="C610" s="131"/>
      <c r="D610" s="165"/>
      <c r="E610" s="165"/>
      <c r="F610" s="165"/>
      <c r="G610" s="165"/>
      <c r="H610" s="165"/>
      <c r="I610" s="135"/>
      <c r="J610" s="170"/>
      <c r="K610" s="170"/>
    </row>
    <row r="611" spans="1:11" x14ac:dyDescent="0.45">
      <c r="A611" s="381"/>
      <c r="B611" s="384"/>
      <c r="C611" s="132"/>
      <c r="D611" s="166"/>
      <c r="E611" s="166"/>
      <c r="F611" s="166"/>
      <c r="G611" s="166"/>
      <c r="H611" s="166"/>
      <c r="I611" s="136"/>
      <c r="J611" s="170"/>
      <c r="K611" s="170"/>
    </row>
    <row r="612" spans="1:11" ht="14.65" thickBot="1" x14ac:dyDescent="0.5">
      <c r="A612" s="381"/>
      <c r="B612" s="385"/>
      <c r="C612" s="133"/>
      <c r="D612" s="167"/>
      <c r="E612" s="167"/>
      <c r="F612" s="167"/>
      <c r="G612" s="167"/>
      <c r="H612" s="167"/>
      <c r="I612" s="137"/>
      <c r="J612" s="170"/>
      <c r="K612" s="170"/>
    </row>
    <row r="613" spans="1:11" x14ac:dyDescent="0.45">
      <c r="A613" s="381"/>
      <c r="B613" s="383">
        <v>8</v>
      </c>
      <c r="C613" s="130"/>
      <c r="D613" s="164"/>
      <c r="E613" s="164"/>
      <c r="F613" s="164"/>
      <c r="G613" s="164"/>
      <c r="H613" s="164"/>
      <c r="I613" s="134"/>
    </row>
    <row r="614" spans="1:11" x14ac:dyDescent="0.45">
      <c r="A614" s="381"/>
      <c r="B614" s="384"/>
      <c r="C614" s="131"/>
      <c r="D614" s="165"/>
      <c r="E614" s="165"/>
      <c r="F614" s="165"/>
      <c r="G614" s="165"/>
      <c r="H614" s="165"/>
      <c r="I614" s="135"/>
      <c r="J614" s="157"/>
      <c r="K614" s="157"/>
    </row>
    <row r="615" spans="1:11" x14ac:dyDescent="0.45">
      <c r="A615" s="381"/>
      <c r="B615" s="384"/>
      <c r="C615" s="131"/>
      <c r="D615" s="165"/>
      <c r="E615" s="165"/>
      <c r="F615" s="165"/>
      <c r="G615" s="165"/>
      <c r="H615" s="165"/>
      <c r="I615" s="135"/>
    </row>
    <row r="616" spans="1:11" x14ac:dyDescent="0.45">
      <c r="A616" s="381"/>
      <c r="B616" s="384"/>
      <c r="C616" s="132"/>
      <c r="D616" s="166"/>
      <c r="E616" s="166"/>
      <c r="F616" s="166"/>
      <c r="G616" s="166"/>
      <c r="H616" s="166"/>
      <c r="I616" s="136"/>
    </row>
    <row r="617" spans="1:11" ht="14.65" thickBot="1" x14ac:dyDescent="0.5">
      <c r="A617" s="382"/>
      <c r="B617" s="385"/>
      <c r="C617" s="133"/>
      <c r="D617" s="167"/>
      <c r="E617" s="167"/>
      <c r="F617" s="167"/>
      <c r="G617" s="167"/>
      <c r="H617" s="167"/>
      <c r="I617" s="137"/>
    </row>
    <row r="618" spans="1:11" x14ac:dyDescent="0.45">
      <c r="A618" s="380">
        <v>3</v>
      </c>
      <c r="B618" s="383">
        <v>9</v>
      </c>
      <c r="C618" s="130"/>
      <c r="D618" s="164"/>
      <c r="E618" s="164"/>
      <c r="F618" s="164"/>
      <c r="G618" s="164"/>
      <c r="H618" s="164"/>
      <c r="I618" s="134"/>
    </row>
    <row r="619" spans="1:11" x14ac:dyDescent="0.45">
      <c r="A619" s="381"/>
      <c r="B619" s="384"/>
      <c r="C619" s="131"/>
      <c r="D619" s="165"/>
      <c r="E619" s="165"/>
      <c r="F619" s="165"/>
      <c r="G619" s="165"/>
      <c r="H619" s="165"/>
      <c r="I619" s="135"/>
    </row>
    <row r="620" spans="1:11" x14ac:dyDescent="0.45">
      <c r="A620" s="381"/>
      <c r="B620" s="384"/>
      <c r="C620" s="131"/>
      <c r="D620" s="165"/>
      <c r="E620" s="165"/>
      <c r="F620" s="165"/>
      <c r="G620" s="165"/>
      <c r="H620" s="165"/>
      <c r="I620" s="135"/>
    </row>
    <row r="621" spans="1:11" x14ac:dyDescent="0.45">
      <c r="A621" s="381"/>
      <c r="B621" s="384"/>
      <c r="C621" s="132"/>
      <c r="D621" s="166"/>
      <c r="E621" s="166"/>
      <c r="F621" s="166"/>
      <c r="G621" s="166"/>
      <c r="H621" s="166"/>
      <c r="I621" s="136"/>
    </row>
    <row r="622" spans="1:11" ht="14.65" thickBot="1" x14ac:dyDescent="0.5">
      <c r="A622" s="381"/>
      <c r="B622" s="385"/>
      <c r="C622" s="133"/>
      <c r="D622" s="167"/>
      <c r="E622" s="167"/>
      <c r="F622" s="167"/>
      <c r="G622" s="167"/>
      <c r="H622" s="167"/>
      <c r="I622" s="137"/>
    </row>
    <row r="623" spans="1:11" x14ac:dyDescent="0.45">
      <c r="A623" s="381"/>
      <c r="B623" s="383">
        <v>10</v>
      </c>
      <c r="C623" s="130"/>
      <c r="D623" s="164"/>
      <c r="E623" s="164"/>
      <c r="F623" s="164"/>
      <c r="G623" s="164"/>
      <c r="H623" s="164"/>
      <c r="I623" s="134"/>
    </row>
    <row r="624" spans="1:11" x14ac:dyDescent="0.45">
      <c r="A624" s="381"/>
      <c r="B624" s="384"/>
      <c r="C624" s="131"/>
      <c r="D624" s="165"/>
      <c r="E624" s="165"/>
      <c r="F624" s="165"/>
      <c r="G624" s="165"/>
      <c r="H624" s="165"/>
      <c r="I624" s="135"/>
    </row>
    <row r="625" spans="1:11" x14ac:dyDescent="0.45">
      <c r="A625" s="381"/>
      <c r="B625" s="384"/>
      <c r="C625" s="131"/>
      <c r="D625" s="165"/>
      <c r="E625" s="165"/>
      <c r="F625" s="165"/>
      <c r="G625" s="165"/>
      <c r="H625" s="165"/>
      <c r="I625" s="135"/>
    </row>
    <row r="626" spans="1:11" x14ac:dyDescent="0.45">
      <c r="A626" s="381"/>
      <c r="B626" s="384"/>
      <c r="C626" s="132"/>
      <c r="D626" s="166"/>
      <c r="E626" s="166"/>
      <c r="F626" s="166"/>
      <c r="G626" s="166"/>
      <c r="H626" s="166"/>
      <c r="I626" s="136"/>
    </row>
    <row r="627" spans="1:11" ht="14.65" thickBot="1" x14ac:dyDescent="0.5">
      <c r="A627" s="381"/>
      <c r="B627" s="385"/>
      <c r="C627" s="133"/>
      <c r="D627" s="167"/>
      <c r="E627" s="167"/>
      <c r="F627" s="167"/>
      <c r="G627" s="167"/>
      <c r="H627" s="167"/>
      <c r="I627" s="137"/>
    </row>
    <row r="628" spans="1:11" x14ac:dyDescent="0.45">
      <c r="A628" s="381"/>
      <c r="B628" s="383">
        <v>11</v>
      </c>
      <c r="C628" s="130"/>
      <c r="D628" s="164"/>
      <c r="E628" s="164"/>
      <c r="F628" s="164"/>
      <c r="G628" s="164"/>
      <c r="H628" s="164"/>
      <c r="I628" s="134"/>
    </row>
    <row r="629" spans="1:11" x14ac:dyDescent="0.45">
      <c r="A629" s="381"/>
      <c r="B629" s="384"/>
      <c r="C629" s="131"/>
      <c r="D629" s="165"/>
      <c r="E629" s="165"/>
      <c r="F629" s="165"/>
      <c r="G629" s="165"/>
      <c r="H629" s="165"/>
      <c r="I629" s="135"/>
    </row>
    <row r="630" spans="1:11" x14ac:dyDescent="0.45">
      <c r="A630" s="381"/>
      <c r="B630" s="384"/>
      <c r="C630" s="131"/>
      <c r="D630" s="165"/>
      <c r="E630" s="165"/>
      <c r="F630" s="165"/>
      <c r="G630" s="165"/>
      <c r="H630" s="165"/>
      <c r="I630" s="135"/>
    </row>
    <row r="631" spans="1:11" x14ac:dyDescent="0.45">
      <c r="A631" s="381"/>
      <c r="B631" s="384"/>
      <c r="C631" s="132"/>
      <c r="D631" s="166"/>
      <c r="E631" s="166"/>
      <c r="F631" s="166"/>
      <c r="G631" s="166"/>
      <c r="H631" s="166"/>
      <c r="I631" s="136"/>
    </row>
    <row r="632" spans="1:11" ht="14.65" thickBot="1" x14ac:dyDescent="0.5">
      <c r="A632" s="381"/>
      <c r="B632" s="385"/>
      <c r="C632" s="133"/>
      <c r="D632" s="167"/>
      <c r="E632" s="167"/>
      <c r="F632" s="167"/>
      <c r="G632" s="167"/>
      <c r="H632" s="167"/>
      <c r="I632" s="137"/>
    </row>
    <row r="633" spans="1:11" x14ac:dyDescent="0.45">
      <c r="A633" s="381"/>
      <c r="B633" s="383">
        <v>12</v>
      </c>
      <c r="C633" s="130"/>
      <c r="D633" s="164"/>
      <c r="E633" s="164"/>
      <c r="F633" s="164"/>
      <c r="G633" s="164"/>
      <c r="H633" s="164"/>
      <c r="I633" s="134"/>
    </row>
    <row r="634" spans="1:11" x14ac:dyDescent="0.45">
      <c r="A634" s="381"/>
      <c r="B634" s="384"/>
      <c r="C634" s="131"/>
      <c r="D634" s="165"/>
      <c r="E634" s="165"/>
      <c r="F634" s="165"/>
      <c r="G634" s="165"/>
      <c r="H634" s="165"/>
      <c r="I634" s="135"/>
    </row>
    <row r="635" spans="1:11" x14ac:dyDescent="0.45">
      <c r="A635" s="381"/>
      <c r="B635" s="384"/>
      <c r="C635" s="131"/>
      <c r="D635" s="165"/>
      <c r="E635" s="165"/>
      <c r="F635" s="165"/>
      <c r="G635" s="165"/>
      <c r="H635" s="165"/>
      <c r="I635" s="135"/>
    </row>
    <row r="636" spans="1:11" x14ac:dyDescent="0.45">
      <c r="A636" s="381"/>
      <c r="B636" s="384"/>
      <c r="C636" s="132"/>
      <c r="D636" s="166"/>
      <c r="E636" s="166"/>
      <c r="F636" s="166"/>
      <c r="G636" s="166"/>
      <c r="H636" s="166"/>
      <c r="I636" s="136"/>
    </row>
    <row r="637" spans="1:11" ht="14.65" thickBot="1" x14ac:dyDescent="0.5">
      <c r="A637" s="382"/>
      <c r="B637" s="385"/>
      <c r="C637" s="133"/>
      <c r="D637" s="167"/>
      <c r="E637" s="167"/>
      <c r="F637" s="167"/>
      <c r="G637" s="167"/>
      <c r="H637" s="167"/>
      <c r="I637" s="137"/>
    </row>
    <row r="639" spans="1:11" s="151" customFormat="1" x14ac:dyDescent="0.45">
      <c r="A639" s="152"/>
      <c r="B639" s="152"/>
      <c r="C639" s="152"/>
      <c r="D639" s="152"/>
      <c r="E639" s="152"/>
      <c r="F639" s="152"/>
      <c r="G639" s="152"/>
      <c r="H639" s="152"/>
      <c r="I639" s="152"/>
      <c r="J639" s="152"/>
      <c r="K639" s="152"/>
    </row>
    <row r="640" spans="1:11" ht="14.65" thickBot="1" x14ac:dyDescent="0.5"/>
    <row r="641" spans="1:11" ht="28.9" thickBot="1" x14ac:dyDescent="0.5">
      <c r="A641" s="140" t="s">
        <v>91</v>
      </c>
      <c r="B641" s="153">
        <v>9</v>
      </c>
      <c r="C641" s="154"/>
      <c r="D641" s="155"/>
      <c r="E641" s="155"/>
      <c r="F641" s="155"/>
      <c r="G641" s="155"/>
      <c r="H641" s="155"/>
      <c r="I641" s="155"/>
    </row>
    <row r="642" spans="1:11" x14ac:dyDescent="0.45">
      <c r="A642" s="406" t="s">
        <v>36</v>
      </c>
      <c r="B642" s="388">
        <f>Name9</f>
        <v>0</v>
      </c>
      <c r="C642" s="389"/>
      <c r="D642" s="155"/>
      <c r="E642" s="155"/>
      <c r="F642" s="155"/>
      <c r="G642" s="155"/>
      <c r="H642" s="170"/>
      <c r="I642" s="170"/>
    </row>
    <row r="643" spans="1:11" x14ac:dyDescent="0.45">
      <c r="A643" s="386"/>
      <c r="B643" s="388"/>
      <c r="C643" s="389"/>
      <c r="D643" s="155"/>
      <c r="E643" s="155"/>
      <c r="F643" s="155"/>
      <c r="G643" s="155"/>
      <c r="H643" s="170"/>
      <c r="I643" s="170"/>
    </row>
    <row r="644" spans="1:11" x14ac:dyDescent="0.45">
      <c r="A644" s="387"/>
      <c r="B644" s="390"/>
      <c r="C644" s="391"/>
      <c r="D644" s="155"/>
      <c r="E644" s="155"/>
      <c r="F644" s="155"/>
      <c r="G644" s="155"/>
      <c r="H644" s="170"/>
      <c r="I644" s="170"/>
    </row>
    <row r="645" spans="1:11" ht="14.45" customHeight="1" x14ac:dyDescent="0.45">
      <c r="A645" s="386" t="s">
        <v>195</v>
      </c>
      <c r="B645" s="392">
        <f>GapA9</f>
        <v>0</v>
      </c>
      <c r="C645" s="393"/>
      <c r="D645" s="155"/>
      <c r="E645" s="155"/>
      <c r="F645" s="155"/>
      <c r="G645" s="155"/>
      <c r="H645" s="170"/>
      <c r="I645" s="170"/>
    </row>
    <row r="646" spans="1:11" x14ac:dyDescent="0.45">
      <c r="A646" s="386"/>
      <c r="B646" s="394"/>
      <c r="C646" s="395"/>
      <c r="D646" s="155"/>
      <c r="E646" s="155"/>
      <c r="F646" s="155"/>
      <c r="G646" s="155"/>
      <c r="H646" s="170"/>
      <c r="I646" s="170"/>
    </row>
    <row r="647" spans="1:11" x14ac:dyDescent="0.45">
      <c r="A647" s="387"/>
      <c r="B647" s="396"/>
      <c r="C647" s="397"/>
      <c r="D647" s="155"/>
      <c r="E647" s="155"/>
      <c r="F647" s="155"/>
      <c r="G647" s="155"/>
      <c r="H647" s="170"/>
      <c r="I647" s="170"/>
    </row>
    <row r="648" spans="1:11" x14ac:dyDescent="0.45">
      <c r="A648" s="386" t="s">
        <v>199</v>
      </c>
      <c r="B648" s="392">
        <f>Objective9</f>
        <v>0</v>
      </c>
      <c r="C648" s="393"/>
      <c r="D648" s="155"/>
      <c r="E648" s="155"/>
      <c r="F648" s="155"/>
      <c r="G648" s="155"/>
      <c r="H648" s="170"/>
      <c r="I648" s="170"/>
    </row>
    <row r="649" spans="1:11" x14ac:dyDescent="0.45">
      <c r="A649" s="386"/>
      <c r="B649" s="394"/>
      <c r="C649" s="395"/>
      <c r="D649" s="155"/>
      <c r="E649" s="155"/>
      <c r="F649" s="155"/>
      <c r="G649" s="155"/>
      <c r="H649" s="170"/>
      <c r="I649" s="170"/>
    </row>
    <row r="650" spans="1:11" x14ac:dyDescent="0.45">
      <c r="A650" s="387"/>
      <c r="B650" s="396"/>
      <c r="C650" s="397"/>
      <c r="D650" s="155"/>
      <c r="E650" s="155"/>
      <c r="F650" s="155"/>
      <c r="G650" s="155"/>
      <c r="H650" s="170"/>
      <c r="I650" s="170"/>
    </row>
    <row r="651" spans="1:11" ht="14.45" customHeight="1" x14ac:dyDescent="0.45">
      <c r="A651" s="358" t="s">
        <v>210</v>
      </c>
      <c r="B651" s="398">
        <f>Capacity9</f>
        <v>0</v>
      </c>
      <c r="C651" s="399"/>
      <c r="D651" s="155"/>
      <c r="E651" s="155"/>
      <c r="F651" s="155"/>
      <c r="G651" s="155"/>
      <c r="H651" s="170"/>
      <c r="I651" s="170"/>
    </row>
    <row r="652" spans="1:11" x14ac:dyDescent="0.45">
      <c r="A652" s="359"/>
      <c r="B652" s="400"/>
      <c r="C652" s="389"/>
      <c r="D652" s="155"/>
      <c r="E652" s="155"/>
      <c r="F652" s="155"/>
      <c r="G652" s="155"/>
      <c r="H652" s="170"/>
      <c r="I652" s="170"/>
    </row>
    <row r="653" spans="1:11" ht="14.65" thickBot="1" x14ac:dyDescent="0.5">
      <c r="A653" s="407"/>
      <c r="B653" s="401"/>
      <c r="C653" s="402"/>
      <c r="D653" s="155"/>
      <c r="E653" s="155"/>
      <c r="F653" s="155"/>
      <c r="G653" s="155"/>
      <c r="H653" s="170"/>
      <c r="I653" s="170"/>
    </row>
    <row r="654" spans="1:11" x14ac:dyDescent="0.45">
      <c r="J654" s="155"/>
      <c r="K654" s="155"/>
    </row>
    <row r="655" spans="1:11" ht="14.65" thickBot="1" x14ac:dyDescent="0.5">
      <c r="A655" s="157"/>
      <c r="B655" s="157"/>
      <c r="C655" s="157"/>
      <c r="D655" s="157"/>
      <c r="E655" s="157"/>
      <c r="F655" s="157"/>
      <c r="G655" s="157"/>
      <c r="H655" s="157"/>
      <c r="I655" s="157"/>
      <c r="J655" s="170"/>
      <c r="K655" s="170"/>
    </row>
    <row r="656" spans="1:11" ht="21.75" customHeight="1" x14ac:dyDescent="0.45">
      <c r="A656" s="403" t="s">
        <v>172</v>
      </c>
      <c r="B656" s="404"/>
      <c r="C656" s="404"/>
      <c r="D656" s="404"/>
      <c r="E656" s="404"/>
      <c r="F656" s="404"/>
      <c r="G656" s="404"/>
      <c r="H656" s="404"/>
      <c r="I656" s="405"/>
    </row>
    <row r="657" spans="1:11" ht="28.9" thickBot="1" x14ac:dyDescent="0.5">
      <c r="A657" s="159" t="s">
        <v>89</v>
      </c>
      <c r="B657" s="160" t="s">
        <v>37</v>
      </c>
      <c r="C657" s="161" t="s">
        <v>161</v>
      </c>
      <c r="D657" s="188" t="s">
        <v>110</v>
      </c>
      <c r="E657" s="161" t="s">
        <v>219</v>
      </c>
      <c r="F657" s="161" t="s">
        <v>220</v>
      </c>
      <c r="G657" s="161" t="s">
        <v>196</v>
      </c>
      <c r="H657" s="161" t="s">
        <v>197</v>
      </c>
      <c r="I657" s="163" t="s">
        <v>38</v>
      </c>
      <c r="J657" s="170"/>
      <c r="K657" s="170"/>
    </row>
    <row r="658" spans="1:11" x14ac:dyDescent="0.45">
      <c r="A658" s="380">
        <v>1</v>
      </c>
      <c r="B658" s="383">
        <v>1</v>
      </c>
      <c r="C658" s="130"/>
      <c r="D658" s="164"/>
      <c r="E658" s="164"/>
      <c r="F658" s="164"/>
      <c r="G658" s="164"/>
      <c r="H658" s="164"/>
      <c r="I658" s="134"/>
      <c r="J658" s="170"/>
      <c r="K658" s="170"/>
    </row>
    <row r="659" spans="1:11" x14ac:dyDescent="0.45">
      <c r="A659" s="381"/>
      <c r="B659" s="384"/>
      <c r="C659" s="131"/>
      <c r="D659" s="165"/>
      <c r="E659" s="165"/>
      <c r="F659" s="165"/>
      <c r="G659" s="165"/>
      <c r="H659" s="165"/>
      <c r="I659" s="135"/>
      <c r="J659" s="170"/>
      <c r="K659" s="170"/>
    </row>
    <row r="660" spans="1:11" x14ac:dyDescent="0.45">
      <c r="A660" s="381"/>
      <c r="B660" s="384"/>
      <c r="C660" s="131"/>
      <c r="D660" s="165"/>
      <c r="E660" s="165"/>
      <c r="F660" s="165"/>
      <c r="G660" s="165"/>
      <c r="H660" s="165"/>
      <c r="I660" s="135"/>
      <c r="J660" s="170"/>
      <c r="K660" s="170"/>
    </row>
    <row r="661" spans="1:11" x14ac:dyDescent="0.45">
      <c r="A661" s="381"/>
      <c r="B661" s="384"/>
      <c r="C661" s="132"/>
      <c r="D661" s="166"/>
      <c r="E661" s="166"/>
      <c r="F661" s="166"/>
      <c r="G661" s="166"/>
      <c r="H661" s="166"/>
      <c r="I661" s="136"/>
      <c r="J661" s="170"/>
      <c r="K661" s="170"/>
    </row>
    <row r="662" spans="1:11" ht="14.65" thickBot="1" x14ac:dyDescent="0.5">
      <c r="A662" s="381"/>
      <c r="B662" s="385"/>
      <c r="C662" s="133"/>
      <c r="D662" s="167"/>
      <c r="E662" s="167"/>
      <c r="F662" s="167"/>
      <c r="G662" s="167"/>
      <c r="H662" s="167"/>
      <c r="I662" s="137"/>
      <c r="J662" s="170"/>
      <c r="K662" s="170"/>
    </row>
    <row r="663" spans="1:11" x14ac:dyDescent="0.45">
      <c r="A663" s="381"/>
      <c r="B663" s="383">
        <v>2</v>
      </c>
      <c r="C663" s="130"/>
      <c r="D663" s="164"/>
      <c r="E663" s="164"/>
      <c r="F663" s="164"/>
      <c r="G663" s="164"/>
      <c r="H663" s="164"/>
      <c r="I663" s="134"/>
      <c r="J663" s="170"/>
      <c r="K663" s="170"/>
    </row>
    <row r="664" spans="1:11" x14ac:dyDescent="0.45">
      <c r="A664" s="381"/>
      <c r="B664" s="384"/>
      <c r="C664" s="131"/>
      <c r="D664" s="165"/>
      <c r="E664" s="165"/>
      <c r="F664" s="165"/>
      <c r="G664" s="165"/>
      <c r="H664" s="165"/>
      <c r="I664" s="135"/>
      <c r="J664" s="170"/>
      <c r="K664" s="170"/>
    </row>
    <row r="665" spans="1:11" x14ac:dyDescent="0.45">
      <c r="A665" s="381"/>
      <c r="B665" s="384"/>
      <c r="C665" s="131"/>
      <c r="D665" s="165"/>
      <c r="E665" s="165"/>
      <c r="F665" s="165"/>
      <c r="G665" s="165"/>
      <c r="H665" s="165"/>
      <c r="I665" s="135"/>
      <c r="J665" s="170"/>
      <c r="K665" s="170"/>
    </row>
    <row r="666" spans="1:11" x14ac:dyDescent="0.45">
      <c r="A666" s="381"/>
      <c r="B666" s="384"/>
      <c r="C666" s="132"/>
      <c r="D666" s="166"/>
      <c r="E666" s="166"/>
      <c r="F666" s="166"/>
      <c r="G666" s="166"/>
      <c r="H666" s="166"/>
      <c r="I666" s="136"/>
      <c r="J666" s="170"/>
      <c r="K666" s="170"/>
    </row>
    <row r="667" spans="1:11" ht="14.65" thickBot="1" x14ac:dyDescent="0.5">
      <c r="A667" s="381"/>
      <c r="B667" s="385"/>
      <c r="C667" s="133"/>
      <c r="D667" s="167"/>
      <c r="E667" s="167"/>
      <c r="F667" s="167"/>
      <c r="G667" s="167"/>
      <c r="H667" s="167"/>
      <c r="I667" s="137"/>
      <c r="J667" s="170"/>
      <c r="K667" s="170"/>
    </row>
    <row r="668" spans="1:11" x14ac:dyDescent="0.45">
      <c r="A668" s="381"/>
      <c r="B668" s="383">
        <v>3</v>
      </c>
      <c r="C668" s="130"/>
      <c r="D668" s="164"/>
      <c r="E668" s="164"/>
      <c r="F668" s="164"/>
      <c r="G668" s="164"/>
      <c r="H668" s="164"/>
      <c r="I668" s="134"/>
      <c r="J668" s="170"/>
      <c r="K668" s="170"/>
    </row>
    <row r="669" spans="1:11" x14ac:dyDescent="0.45">
      <c r="A669" s="381"/>
      <c r="B669" s="384"/>
      <c r="C669" s="131"/>
      <c r="D669" s="165"/>
      <c r="E669" s="165"/>
      <c r="F669" s="165"/>
      <c r="G669" s="165"/>
      <c r="H669" s="165"/>
      <c r="I669" s="135"/>
      <c r="J669" s="170"/>
      <c r="K669" s="170"/>
    </row>
    <row r="670" spans="1:11" x14ac:dyDescent="0.45">
      <c r="A670" s="381"/>
      <c r="B670" s="384"/>
      <c r="C670" s="131"/>
      <c r="D670" s="165"/>
      <c r="E670" s="165"/>
      <c r="F670" s="165"/>
      <c r="G670" s="165"/>
      <c r="H670" s="165"/>
      <c r="I670" s="135"/>
      <c r="J670" s="170"/>
      <c r="K670" s="170"/>
    </row>
    <row r="671" spans="1:11" x14ac:dyDescent="0.45">
      <c r="A671" s="381"/>
      <c r="B671" s="384"/>
      <c r="C671" s="132"/>
      <c r="D671" s="166"/>
      <c r="E671" s="166"/>
      <c r="F671" s="166"/>
      <c r="G671" s="166"/>
      <c r="H671" s="166"/>
      <c r="I671" s="136"/>
      <c r="J671" s="170"/>
      <c r="K671" s="170"/>
    </row>
    <row r="672" spans="1:11" ht="14.65" thickBot="1" x14ac:dyDescent="0.5">
      <c r="A672" s="381"/>
      <c r="B672" s="385"/>
      <c r="C672" s="133"/>
      <c r="D672" s="167"/>
      <c r="E672" s="167"/>
      <c r="F672" s="167"/>
      <c r="G672" s="167"/>
      <c r="H672" s="167"/>
      <c r="I672" s="137"/>
      <c r="J672" s="170"/>
      <c r="K672" s="170"/>
    </row>
    <row r="673" spans="1:11" x14ac:dyDescent="0.45">
      <c r="A673" s="381"/>
      <c r="B673" s="383">
        <v>4</v>
      </c>
      <c r="C673" s="130"/>
      <c r="D673" s="164"/>
      <c r="E673" s="164"/>
      <c r="F673" s="164"/>
      <c r="G673" s="164"/>
      <c r="H673" s="164"/>
      <c r="I673" s="134"/>
      <c r="J673" s="170"/>
      <c r="K673" s="170"/>
    </row>
    <row r="674" spans="1:11" x14ac:dyDescent="0.45">
      <c r="A674" s="381"/>
      <c r="B674" s="384"/>
      <c r="C674" s="131"/>
      <c r="D674" s="165"/>
      <c r="E674" s="165"/>
      <c r="F674" s="165"/>
      <c r="G674" s="165"/>
      <c r="H674" s="165"/>
      <c r="I674" s="135"/>
      <c r="J674" s="170"/>
      <c r="K674" s="170"/>
    </row>
    <row r="675" spans="1:11" x14ac:dyDescent="0.45">
      <c r="A675" s="381"/>
      <c r="B675" s="384"/>
      <c r="C675" s="131"/>
      <c r="D675" s="165"/>
      <c r="E675" s="165"/>
      <c r="F675" s="165"/>
      <c r="G675" s="165"/>
      <c r="H675" s="165"/>
      <c r="I675" s="135"/>
      <c r="J675" s="170"/>
      <c r="K675" s="170"/>
    </row>
    <row r="676" spans="1:11" x14ac:dyDescent="0.45">
      <c r="A676" s="381"/>
      <c r="B676" s="384"/>
      <c r="C676" s="132"/>
      <c r="D676" s="166"/>
      <c r="E676" s="166"/>
      <c r="F676" s="166"/>
      <c r="G676" s="166"/>
      <c r="H676" s="166"/>
      <c r="I676" s="136"/>
      <c r="J676" s="170"/>
      <c r="K676" s="170"/>
    </row>
    <row r="677" spans="1:11" ht="14.65" thickBot="1" x14ac:dyDescent="0.5">
      <c r="A677" s="382"/>
      <c r="B677" s="385"/>
      <c r="C677" s="133"/>
      <c r="D677" s="167"/>
      <c r="E677" s="167"/>
      <c r="F677" s="167"/>
      <c r="G677" s="167"/>
      <c r="H677" s="167"/>
      <c r="I677" s="137"/>
      <c r="J677" s="170"/>
      <c r="K677" s="170"/>
    </row>
    <row r="678" spans="1:11" x14ac:dyDescent="0.45">
      <c r="A678" s="380">
        <v>2</v>
      </c>
      <c r="B678" s="383">
        <v>5</v>
      </c>
      <c r="C678" s="130"/>
      <c r="D678" s="164"/>
      <c r="E678" s="164"/>
      <c r="F678" s="164"/>
      <c r="G678" s="164"/>
      <c r="H678" s="164"/>
      <c r="I678" s="134"/>
      <c r="J678" s="170"/>
      <c r="K678" s="170"/>
    </row>
    <row r="679" spans="1:11" x14ac:dyDescent="0.45">
      <c r="A679" s="381"/>
      <c r="B679" s="384"/>
      <c r="C679" s="131"/>
      <c r="D679" s="165"/>
      <c r="E679" s="165"/>
      <c r="F679" s="165"/>
      <c r="G679" s="165"/>
      <c r="H679" s="165"/>
      <c r="I679" s="135"/>
      <c r="J679" s="170"/>
      <c r="K679" s="170"/>
    </row>
    <row r="680" spans="1:11" x14ac:dyDescent="0.45">
      <c r="A680" s="381"/>
      <c r="B680" s="384"/>
      <c r="C680" s="131"/>
      <c r="D680" s="165"/>
      <c r="E680" s="165"/>
      <c r="F680" s="165"/>
      <c r="G680" s="165"/>
      <c r="H680" s="165"/>
      <c r="I680" s="135"/>
      <c r="J680" s="170"/>
      <c r="K680" s="170"/>
    </row>
    <row r="681" spans="1:11" x14ac:dyDescent="0.45">
      <c r="A681" s="381"/>
      <c r="B681" s="384"/>
      <c r="C681" s="132"/>
      <c r="D681" s="166"/>
      <c r="E681" s="166"/>
      <c r="F681" s="166"/>
      <c r="G681" s="166"/>
      <c r="H681" s="166"/>
      <c r="I681" s="136"/>
      <c r="J681" s="170"/>
      <c r="K681" s="170"/>
    </row>
    <row r="682" spans="1:11" ht="14.65" thickBot="1" x14ac:dyDescent="0.5">
      <c r="A682" s="381"/>
      <c r="B682" s="385"/>
      <c r="C682" s="133"/>
      <c r="D682" s="167"/>
      <c r="E682" s="167"/>
      <c r="F682" s="167"/>
      <c r="G682" s="167"/>
      <c r="H682" s="167"/>
      <c r="I682" s="137"/>
      <c r="J682" s="170"/>
      <c r="K682" s="170"/>
    </row>
    <row r="683" spans="1:11" x14ac:dyDescent="0.45">
      <c r="A683" s="381"/>
      <c r="B683" s="383">
        <v>6</v>
      </c>
      <c r="C683" s="130"/>
      <c r="D683" s="164"/>
      <c r="E683" s="164"/>
      <c r="F683" s="164"/>
      <c r="G683" s="164"/>
      <c r="H683" s="164"/>
      <c r="I683" s="134"/>
      <c r="J683" s="170"/>
      <c r="K683" s="170"/>
    </row>
    <row r="684" spans="1:11" x14ac:dyDescent="0.45">
      <c r="A684" s="381"/>
      <c r="B684" s="384"/>
      <c r="C684" s="131"/>
      <c r="D684" s="165"/>
      <c r="E684" s="165"/>
      <c r="F684" s="165"/>
      <c r="G684" s="165"/>
      <c r="H684" s="165"/>
      <c r="I684" s="135"/>
      <c r="J684" s="170"/>
      <c r="K684" s="170"/>
    </row>
    <row r="685" spans="1:11" x14ac:dyDescent="0.45">
      <c r="A685" s="381"/>
      <c r="B685" s="384"/>
      <c r="C685" s="131"/>
      <c r="D685" s="165"/>
      <c r="E685" s="165"/>
      <c r="F685" s="165"/>
      <c r="G685" s="165"/>
      <c r="H685" s="165"/>
      <c r="I685" s="135"/>
      <c r="J685" s="170"/>
      <c r="K685" s="170"/>
    </row>
    <row r="686" spans="1:11" x14ac:dyDescent="0.45">
      <c r="A686" s="381"/>
      <c r="B686" s="384"/>
      <c r="C686" s="132"/>
      <c r="D686" s="166"/>
      <c r="E686" s="166"/>
      <c r="F686" s="166"/>
      <c r="G686" s="166"/>
      <c r="H686" s="166"/>
      <c r="I686" s="136"/>
      <c r="J686" s="170"/>
      <c r="K686" s="170"/>
    </row>
    <row r="687" spans="1:11" ht="14.65" thickBot="1" x14ac:dyDescent="0.5">
      <c r="A687" s="381"/>
      <c r="B687" s="385"/>
      <c r="C687" s="133"/>
      <c r="D687" s="167"/>
      <c r="E687" s="167"/>
      <c r="F687" s="167"/>
      <c r="G687" s="167"/>
      <c r="H687" s="167"/>
      <c r="I687" s="137"/>
      <c r="J687" s="170"/>
      <c r="K687" s="170"/>
    </row>
    <row r="688" spans="1:11" x14ac:dyDescent="0.45">
      <c r="A688" s="381"/>
      <c r="B688" s="383">
        <v>7</v>
      </c>
      <c r="C688" s="130"/>
      <c r="D688" s="164"/>
      <c r="E688" s="164"/>
      <c r="F688" s="164"/>
      <c r="G688" s="164"/>
      <c r="H688" s="164"/>
      <c r="I688" s="134"/>
      <c r="J688" s="170"/>
      <c r="K688" s="170"/>
    </row>
    <row r="689" spans="1:11" x14ac:dyDescent="0.45">
      <c r="A689" s="381"/>
      <c r="B689" s="384"/>
      <c r="C689" s="131"/>
      <c r="D689" s="165"/>
      <c r="E689" s="165"/>
      <c r="F689" s="165"/>
      <c r="G689" s="165"/>
      <c r="H689" s="165"/>
      <c r="I689" s="135"/>
      <c r="J689" s="170"/>
      <c r="K689" s="170"/>
    </row>
    <row r="690" spans="1:11" x14ac:dyDescent="0.45">
      <c r="A690" s="381"/>
      <c r="B690" s="384"/>
      <c r="C690" s="131"/>
      <c r="D690" s="165"/>
      <c r="E690" s="165"/>
      <c r="F690" s="165"/>
      <c r="G690" s="165"/>
      <c r="H690" s="165"/>
      <c r="I690" s="135"/>
      <c r="J690" s="170"/>
      <c r="K690" s="170"/>
    </row>
    <row r="691" spans="1:11" x14ac:dyDescent="0.45">
      <c r="A691" s="381"/>
      <c r="B691" s="384"/>
      <c r="C691" s="132"/>
      <c r="D691" s="166"/>
      <c r="E691" s="166"/>
      <c r="F691" s="166"/>
      <c r="G691" s="166"/>
      <c r="H691" s="166"/>
      <c r="I691" s="136"/>
    </row>
    <row r="692" spans="1:11" ht="14.65" thickBot="1" x14ac:dyDescent="0.5">
      <c r="A692" s="381"/>
      <c r="B692" s="385"/>
      <c r="C692" s="133"/>
      <c r="D692" s="167"/>
      <c r="E692" s="167"/>
      <c r="F692" s="167"/>
      <c r="G692" s="167"/>
      <c r="H692" s="167"/>
      <c r="I692" s="137"/>
      <c r="J692" s="157"/>
      <c r="K692" s="157"/>
    </row>
    <row r="693" spans="1:11" x14ac:dyDescent="0.45">
      <c r="A693" s="381"/>
      <c r="B693" s="383">
        <v>8</v>
      </c>
      <c r="C693" s="130"/>
      <c r="D693" s="164"/>
      <c r="E693" s="164"/>
      <c r="F693" s="164"/>
      <c r="G693" s="164"/>
      <c r="H693" s="164"/>
      <c r="I693" s="134"/>
    </row>
    <row r="694" spans="1:11" x14ac:dyDescent="0.45">
      <c r="A694" s="381"/>
      <c r="B694" s="384"/>
      <c r="C694" s="131"/>
      <c r="D694" s="165"/>
      <c r="E694" s="165"/>
      <c r="F694" s="165"/>
      <c r="G694" s="165"/>
      <c r="H694" s="165"/>
      <c r="I694" s="135"/>
    </row>
    <row r="695" spans="1:11" x14ac:dyDescent="0.45">
      <c r="A695" s="381"/>
      <c r="B695" s="384"/>
      <c r="C695" s="131"/>
      <c r="D695" s="165"/>
      <c r="E695" s="165"/>
      <c r="F695" s="165"/>
      <c r="G695" s="165"/>
      <c r="H695" s="165"/>
      <c r="I695" s="135"/>
    </row>
    <row r="696" spans="1:11" x14ac:dyDescent="0.45">
      <c r="A696" s="381"/>
      <c r="B696" s="384"/>
      <c r="C696" s="132"/>
      <c r="D696" s="166"/>
      <c r="E696" s="166"/>
      <c r="F696" s="166"/>
      <c r="G696" s="166"/>
      <c r="H696" s="166"/>
      <c r="I696" s="136"/>
    </row>
    <row r="697" spans="1:11" ht="14.65" thickBot="1" x14ac:dyDescent="0.5">
      <c r="A697" s="382"/>
      <c r="B697" s="385"/>
      <c r="C697" s="133"/>
      <c r="D697" s="167"/>
      <c r="E697" s="167"/>
      <c r="F697" s="167"/>
      <c r="G697" s="167"/>
      <c r="H697" s="167"/>
      <c r="I697" s="137"/>
    </row>
    <row r="698" spans="1:11" x14ac:dyDescent="0.45">
      <c r="A698" s="380">
        <v>3</v>
      </c>
      <c r="B698" s="383">
        <v>9</v>
      </c>
      <c r="C698" s="130"/>
      <c r="D698" s="164"/>
      <c r="E698" s="164"/>
      <c r="F698" s="164"/>
      <c r="G698" s="164"/>
      <c r="H698" s="164"/>
      <c r="I698" s="134"/>
    </row>
    <row r="699" spans="1:11" x14ac:dyDescent="0.45">
      <c r="A699" s="381"/>
      <c r="B699" s="384"/>
      <c r="C699" s="131"/>
      <c r="D699" s="165"/>
      <c r="E699" s="165"/>
      <c r="F699" s="165"/>
      <c r="G699" s="165"/>
      <c r="H699" s="165"/>
      <c r="I699" s="135"/>
    </row>
    <row r="700" spans="1:11" x14ac:dyDescent="0.45">
      <c r="A700" s="381"/>
      <c r="B700" s="384"/>
      <c r="C700" s="131"/>
      <c r="D700" s="165"/>
      <c r="E700" s="165"/>
      <c r="F700" s="165"/>
      <c r="G700" s="165"/>
      <c r="H700" s="165"/>
      <c r="I700" s="135"/>
    </row>
    <row r="701" spans="1:11" x14ac:dyDescent="0.45">
      <c r="A701" s="381"/>
      <c r="B701" s="384"/>
      <c r="C701" s="132"/>
      <c r="D701" s="166"/>
      <c r="E701" s="166"/>
      <c r="F701" s="166"/>
      <c r="G701" s="166"/>
      <c r="H701" s="166"/>
      <c r="I701" s="136"/>
    </row>
    <row r="702" spans="1:11" ht="14.65" thickBot="1" x14ac:dyDescent="0.5">
      <c r="A702" s="381"/>
      <c r="B702" s="385"/>
      <c r="C702" s="133"/>
      <c r="D702" s="167"/>
      <c r="E702" s="167"/>
      <c r="F702" s="167"/>
      <c r="G702" s="167"/>
      <c r="H702" s="167"/>
      <c r="I702" s="137"/>
    </row>
    <row r="703" spans="1:11" x14ac:dyDescent="0.45">
      <c r="A703" s="381"/>
      <c r="B703" s="383">
        <v>10</v>
      </c>
      <c r="C703" s="130"/>
      <c r="D703" s="164"/>
      <c r="E703" s="164"/>
      <c r="F703" s="164"/>
      <c r="G703" s="164"/>
      <c r="H703" s="164"/>
      <c r="I703" s="134"/>
    </row>
    <row r="704" spans="1:11" x14ac:dyDescent="0.45">
      <c r="A704" s="381"/>
      <c r="B704" s="384"/>
      <c r="C704" s="131"/>
      <c r="D704" s="165"/>
      <c r="E704" s="165"/>
      <c r="F704" s="165"/>
      <c r="G704" s="165"/>
      <c r="H704" s="165"/>
      <c r="I704" s="135"/>
    </row>
    <row r="705" spans="1:11" x14ac:dyDescent="0.45">
      <c r="A705" s="381"/>
      <c r="B705" s="384"/>
      <c r="C705" s="131"/>
      <c r="D705" s="165"/>
      <c r="E705" s="165"/>
      <c r="F705" s="165"/>
      <c r="G705" s="165"/>
      <c r="H705" s="165"/>
      <c r="I705" s="135"/>
    </row>
    <row r="706" spans="1:11" x14ac:dyDescent="0.45">
      <c r="A706" s="381"/>
      <c r="B706" s="384"/>
      <c r="C706" s="132"/>
      <c r="D706" s="166"/>
      <c r="E706" s="166"/>
      <c r="F706" s="166"/>
      <c r="G706" s="166"/>
      <c r="H706" s="166"/>
      <c r="I706" s="136"/>
    </row>
    <row r="707" spans="1:11" ht="14.65" thickBot="1" x14ac:dyDescent="0.5">
      <c r="A707" s="381"/>
      <c r="B707" s="385"/>
      <c r="C707" s="133"/>
      <c r="D707" s="167"/>
      <c r="E707" s="167"/>
      <c r="F707" s="167"/>
      <c r="G707" s="167"/>
      <c r="H707" s="167"/>
      <c r="I707" s="137"/>
    </row>
    <row r="708" spans="1:11" x14ac:dyDescent="0.45">
      <c r="A708" s="381"/>
      <c r="B708" s="383">
        <v>11</v>
      </c>
      <c r="C708" s="130"/>
      <c r="D708" s="164"/>
      <c r="E708" s="164"/>
      <c r="F708" s="164"/>
      <c r="G708" s="164"/>
      <c r="H708" s="164"/>
      <c r="I708" s="134"/>
    </row>
    <row r="709" spans="1:11" x14ac:dyDescent="0.45">
      <c r="A709" s="381"/>
      <c r="B709" s="384"/>
      <c r="C709" s="131"/>
      <c r="D709" s="165"/>
      <c r="E709" s="165"/>
      <c r="F709" s="165"/>
      <c r="G709" s="165"/>
      <c r="H709" s="165"/>
      <c r="I709" s="135"/>
    </row>
    <row r="710" spans="1:11" x14ac:dyDescent="0.45">
      <c r="A710" s="381"/>
      <c r="B710" s="384"/>
      <c r="C710" s="131"/>
      <c r="D710" s="165"/>
      <c r="E710" s="165"/>
      <c r="F710" s="165"/>
      <c r="G710" s="165"/>
      <c r="H710" s="165"/>
      <c r="I710" s="135"/>
    </row>
    <row r="711" spans="1:11" x14ac:dyDescent="0.45">
      <c r="A711" s="381"/>
      <c r="B711" s="384"/>
      <c r="C711" s="132"/>
      <c r="D711" s="166"/>
      <c r="E711" s="166"/>
      <c r="F711" s="166"/>
      <c r="G711" s="166"/>
      <c r="H711" s="166"/>
      <c r="I711" s="136"/>
    </row>
    <row r="712" spans="1:11" ht="14.65" thickBot="1" x14ac:dyDescent="0.5">
      <c r="A712" s="381"/>
      <c r="B712" s="385"/>
      <c r="C712" s="133"/>
      <c r="D712" s="167"/>
      <c r="E712" s="167"/>
      <c r="F712" s="167"/>
      <c r="G712" s="167"/>
      <c r="H712" s="167"/>
      <c r="I712" s="137"/>
    </row>
    <row r="713" spans="1:11" x14ac:dyDescent="0.45">
      <c r="A713" s="381"/>
      <c r="B713" s="383">
        <v>12</v>
      </c>
      <c r="C713" s="130"/>
      <c r="D713" s="164"/>
      <c r="E713" s="164"/>
      <c r="F713" s="164"/>
      <c r="G713" s="164"/>
      <c r="H713" s="164"/>
      <c r="I713" s="134"/>
    </row>
    <row r="714" spans="1:11" x14ac:dyDescent="0.45">
      <c r="A714" s="381"/>
      <c r="B714" s="384"/>
      <c r="C714" s="131"/>
      <c r="D714" s="165"/>
      <c r="E714" s="165"/>
      <c r="F714" s="165"/>
      <c r="G714" s="165"/>
      <c r="H714" s="165"/>
      <c r="I714" s="135"/>
    </row>
    <row r="715" spans="1:11" x14ac:dyDescent="0.45">
      <c r="A715" s="381"/>
      <c r="B715" s="384"/>
      <c r="C715" s="131"/>
      <c r="D715" s="165"/>
      <c r="E715" s="165"/>
      <c r="F715" s="165"/>
      <c r="G715" s="165"/>
      <c r="H715" s="165"/>
      <c r="I715" s="135"/>
    </row>
    <row r="716" spans="1:11" x14ac:dyDescent="0.45">
      <c r="A716" s="381"/>
      <c r="B716" s="384"/>
      <c r="C716" s="132"/>
      <c r="D716" s="166"/>
      <c r="E716" s="166"/>
      <c r="F716" s="166"/>
      <c r="G716" s="166"/>
      <c r="H716" s="166"/>
      <c r="I716" s="136"/>
    </row>
    <row r="717" spans="1:11" ht="14.65" thickBot="1" x14ac:dyDescent="0.5">
      <c r="A717" s="382"/>
      <c r="B717" s="385"/>
      <c r="C717" s="133"/>
      <c r="D717" s="167"/>
      <c r="E717" s="167"/>
      <c r="F717" s="167"/>
      <c r="G717" s="167"/>
      <c r="H717" s="167"/>
      <c r="I717" s="137"/>
    </row>
    <row r="719" spans="1:11" s="151" customFormat="1" x14ac:dyDescent="0.45">
      <c r="A719" s="152"/>
      <c r="B719" s="152"/>
      <c r="C719" s="152"/>
      <c r="D719" s="152"/>
      <c r="E719" s="152"/>
      <c r="F719" s="152"/>
      <c r="G719" s="152"/>
      <c r="H719" s="152"/>
      <c r="I719" s="152"/>
      <c r="J719" s="152"/>
      <c r="K719" s="152"/>
    </row>
    <row r="720" spans="1:11" ht="14.65" thickBot="1" x14ac:dyDescent="0.5"/>
    <row r="721" spans="1:9" ht="28.9" thickBot="1" x14ac:dyDescent="0.5">
      <c r="A721" s="140" t="s">
        <v>91</v>
      </c>
      <c r="B721" s="153">
        <v>10</v>
      </c>
      <c r="C721" s="154"/>
      <c r="D721" s="155"/>
      <c r="E721" s="155"/>
      <c r="F721" s="155"/>
      <c r="G721" s="155"/>
      <c r="H721" s="155"/>
      <c r="I721" s="155"/>
    </row>
    <row r="722" spans="1:9" x14ac:dyDescent="0.45">
      <c r="A722" s="406" t="s">
        <v>36</v>
      </c>
      <c r="B722" s="388">
        <f>Name10</f>
        <v>0</v>
      </c>
      <c r="C722" s="389"/>
      <c r="D722" s="155"/>
      <c r="E722" s="155"/>
      <c r="F722" s="155"/>
      <c r="G722" s="155"/>
      <c r="H722" s="170"/>
      <c r="I722" s="170"/>
    </row>
    <row r="723" spans="1:9" x14ac:dyDescent="0.45">
      <c r="A723" s="386"/>
      <c r="B723" s="388"/>
      <c r="C723" s="389"/>
      <c r="D723" s="155"/>
      <c r="E723" s="155"/>
      <c r="F723" s="155"/>
      <c r="G723" s="155"/>
      <c r="H723" s="170"/>
      <c r="I723" s="170"/>
    </row>
    <row r="724" spans="1:9" x14ac:dyDescent="0.45">
      <c r="A724" s="387"/>
      <c r="B724" s="390"/>
      <c r="C724" s="391"/>
      <c r="D724" s="155"/>
      <c r="E724" s="155"/>
      <c r="F724" s="155"/>
      <c r="G724" s="155"/>
      <c r="H724" s="170"/>
      <c r="I724" s="170"/>
    </row>
    <row r="725" spans="1:9" ht="14.45" customHeight="1" x14ac:dyDescent="0.45">
      <c r="A725" s="386" t="s">
        <v>195</v>
      </c>
      <c r="B725" s="392">
        <f>GapA10</f>
        <v>0</v>
      </c>
      <c r="C725" s="393"/>
      <c r="D725" s="155"/>
      <c r="E725" s="155"/>
      <c r="F725" s="155"/>
      <c r="G725" s="155"/>
      <c r="H725" s="170"/>
      <c r="I725" s="170"/>
    </row>
    <row r="726" spans="1:9" x14ac:dyDescent="0.45">
      <c r="A726" s="386"/>
      <c r="B726" s="394"/>
      <c r="C726" s="395"/>
      <c r="D726" s="155"/>
      <c r="E726" s="155"/>
      <c r="F726" s="155"/>
      <c r="G726" s="155"/>
      <c r="H726" s="170"/>
      <c r="I726" s="170"/>
    </row>
    <row r="727" spans="1:9" x14ac:dyDescent="0.45">
      <c r="A727" s="387"/>
      <c r="B727" s="396"/>
      <c r="C727" s="397"/>
      <c r="D727" s="155"/>
      <c r="E727" s="155"/>
      <c r="F727" s="155"/>
      <c r="G727" s="155"/>
      <c r="H727" s="170"/>
      <c r="I727" s="170"/>
    </row>
    <row r="728" spans="1:9" x14ac:dyDescent="0.45">
      <c r="A728" s="386" t="s">
        <v>199</v>
      </c>
      <c r="B728" s="392">
        <f>Objective10</f>
        <v>0</v>
      </c>
      <c r="C728" s="393"/>
      <c r="D728" s="155"/>
      <c r="E728" s="155"/>
      <c r="F728" s="155"/>
      <c r="G728" s="155"/>
      <c r="H728" s="170"/>
      <c r="I728" s="170"/>
    </row>
    <row r="729" spans="1:9" x14ac:dyDescent="0.45">
      <c r="A729" s="386"/>
      <c r="B729" s="394"/>
      <c r="C729" s="395"/>
      <c r="D729" s="155"/>
      <c r="E729" s="155"/>
      <c r="F729" s="155"/>
      <c r="G729" s="155"/>
      <c r="H729" s="170"/>
      <c r="I729" s="170"/>
    </row>
    <row r="730" spans="1:9" x14ac:dyDescent="0.45">
      <c r="A730" s="387"/>
      <c r="B730" s="396"/>
      <c r="C730" s="397"/>
      <c r="D730" s="155"/>
      <c r="E730" s="155"/>
      <c r="F730" s="155"/>
      <c r="G730" s="155"/>
      <c r="H730" s="170"/>
      <c r="I730" s="170"/>
    </row>
    <row r="731" spans="1:9" ht="14.45" customHeight="1" x14ac:dyDescent="0.45">
      <c r="A731" s="358" t="s">
        <v>210</v>
      </c>
      <c r="B731" s="398">
        <f>Capacity10</f>
        <v>0</v>
      </c>
      <c r="C731" s="399"/>
      <c r="D731" s="155"/>
      <c r="E731" s="155"/>
      <c r="F731" s="155"/>
      <c r="G731" s="155"/>
      <c r="H731" s="170"/>
      <c r="I731" s="170"/>
    </row>
    <row r="732" spans="1:9" x14ac:dyDescent="0.45">
      <c r="A732" s="359"/>
      <c r="B732" s="400"/>
      <c r="C732" s="389"/>
      <c r="D732" s="155"/>
      <c r="E732" s="155"/>
      <c r="F732" s="155"/>
      <c r="G732" s="155"/>
      <c r="H732" s="170"/>
      <c r="I732" s="170"/>
    </row>
    <row r="733" spans="1:9" ht="14.65" thickBot="1" x14ac:dyDescent="0.5">
      <c r="A733" s="407"/>
      <c r="B733" s="401"/>
      <c r="C733" s="402"/>
      <c r="D733" s="155"/>
      <c r="E733" s="155"/>
      <c r="F733" s="155"/>
      <c r="G733" s="155"/>
      <c r="H733" s="170"/>
      <c r="I733" s="170"/>
    </row>
    <row r="735" spans="1:9" ht="14.65" thickBot="1" x14ac:dyDescent="0.5">
      <c r="A735" s="157"/>
      <c r="B735" s="157"/>
      <c r="C735" s="157"/>
      <c r="D735" s="157"/>
      <c r="E735" s="157"/>
      <c r="F735" s="157"/>
      <c r="G735" s="157"/>
      <c r="H735" s="157"/>
      <c r="I735" s="157"/>
    </row>
    <row r="736" spans="1:9" ht="21.75" customHeight="1" x14ac:dyDescent="0.45">
      <c r="A736" s="403" t="s">
        <v>172</v>
      </c>
      <c r="B736" s="404"/>
      <c r="C736" s="404"/>
      <c r="D736" s="404"/>
      <c r="E736" s="404"/>
      <c r="F736" s="404"/>
      <c r="G736" s="404"/>
      <c r="H736" s="404"/>
      <c r="I736" s="405"/>
    </row>
    <row r="737" spans="1:9" ht="28.9" thickBot="1" x14ac:dyDescent="0.5">
      <c r="A737" s="159" t="s">
        <v>89</v>
      </c>
      <c r="B737" s="160" t="s">
        <v>37</v>
      </c>
      <c r="C737" s="161" t="s">
        <v>161</v>
      </c>
      <c r="D737" s="162" t="s">
        <v>110</v>
      </c>
      <c r="E737" s="160" t="s">
        <v>219</v>
      </c>
      <c r="F737" s="161" t="s">
        <v>220</v>
      </c>
      <c r="G737" s="161" t="s">
        <v>196</v>
      </c>
      <c r="H737" s="161" t="s">
        <v>197</v>
      </c>
      <c r="I737" s="163" t="s">
        <v>38</v>
      </c>
    </row>
    <row r="738" spans="1:9" x14ac:dyDescent="0.45">
      <c r="A738" s="380">
        <v>1</v>
      </c>
      <c r="B738" s="383">
        <v>1</v>
      </c>
      <c r="C738" s="130"/>
      <c r="D738" s="164"/>
      <c r="E738" s="164"/>
      <c r="F738" s="164"/>
      <c r="G738" s="164"/>
      <c r="H738" s="164"/>
      <c r="I738" s="134"/>
    </row>
    <row r="739" spans="1:9" x14ac:dyDescent="0.45">
      <c r="A739" s="381"/>
      <c r="B739" s="384"/>
      <c r="C739" s="131"/>
      <c r="D739" s="165"/>
      <c r="E739" s="165"/>
      <c r="F739" s="165"/>
      <c r="G739" s="165"/>
      <c r="H739" s="165"/>
      <c r="I739" s="135"/>
    </row>
    <row r="740" spans="1:9" x14ac:dyDescent="0.45">
      <c r="A740" s="381"/>
      <c r="B740" s="384"/>
      <c r="C740" s="131"/>
      <c r="D740" s="165"/>
      <c r="E740" s="165"/>
      <c r="F740" s="165"/>
      <c r="G740" s="165"/>
      <c r="H740" s="165"/>
      <c r="I740" s="135"/>
    </row>
    <row r="741" spans="1:9" x14ac:dyDescent="0.45">
      <c r="A741" s="381"/>
      <c r="B741" s="384"/>
      <c r="C741" s="132"/>
      <c r="D741" s="166"/>
      <c r="E741" s="166"/>
      <c r="F741" s="166"/>
      <c r="G741" s="166"/>
      <c r="H741" s="166"/>
      <c r="I741" s="136"/>
    </row>
    <row r="742" spans="1:9" ht="14.65" thickBot="1" x14ac:dyDescent="0.5">
      <c r="A742" s="381"/>
      <c r="B742" s="385"/>
      <c r="C742" s="133"/>
      <c r="D742" s="167"/>
      <c r="E742" s="167"/>
      <c r="F742" s="167"/>
      <c r="G742" s="167"/>
      <c r="H742" s="167"/>
      <c r="I742" s="137"/>
    </row>
    <row r="743" spans="1:9" x14ac:dyDescent="0.45">
      <c r="A743" s="381"/>
      <c r="B743" s="383">
        <v>2</v>
      </c>
      <c r="C743" s="130"/>
      <c r="D743" s="164"/>
      <c r="E743" s="164"/>
      <c r="F743" s="164"/>
      <c r="G743" s="164"/>
      <c r="H743" s="164"/>
      <c r="I743" s="134"/>
    </row>
    <row r="744" spans="1:9" x14ac:dyDescent="0.45">
      <c r="A744" s="381"/>
      <c r="B744" s="384"/>
      <c r="C744" s="131"/>
      <c r="D744" s="165"/>
      <c r="E744" s="165"/>
      <c r="F744" s="165"/>
      <c r="G744" s="165"/>
      <c r="H744" s="165"/>
      <c r="I744" s="135"/>
    </row>
    <row r="745" spans="1:9" x14ac:dyDescent="0.45">
      <c r="A745" s="381"/>
      <c r="B745" s="384"/>
      <c r="C745" s="131"/>
      <c r="D745" s="165"/>
      <c r="E745" s="165"/>
      <c r="F745" s="165"/>
      <c r="G745" s="165"/>
      <c r="H745" s="165"/>
      <c r="I745" s="135"/>
    </row>
    <row r="746" spans="1:9" x14ac:dyDescent="0.45">
      <c r="A746" s="381"/>
      <c r="B746" s="384"/>
      <c r="C746" s="132"/>
      <c r="D746" s="166"/>
      <c r="E746" s="166"/>
      <c r="F746" s="166"/>
      <c r="G746" s="166"/>
      <c r="H746" s="166"/>
      <c r="I746" s="136"/>
    </row>
    <row r="747" spans="1:9" ht="14.65" thickBot="1" x14ac:dyDescent="0.5">
      <c r="A747" s="381"/>
      <c r="B747" s="385"/>
      <c r="C747" s="133"/>
      <c r="D747" s="167"/>
      <c r="E747" s="167"/>
      <c r="F747" s="167"/>
      <c r="G747" s="167"/>
      <c r="H747" s="167"/>
      <c r="I747" s="137"/>
    </row>
    <row r="748" spans="1:9" x14ac:dyDescent="0.45">
      <c r="A748" s="381"/>
      <c r="B748" s="383">
        <v>3</v>
      </c>
      <c r="C748" s="130"/>
      <c r="D748" s="164"/>
      <c r="E748" s="164"/>
      <c r="F748" s="164"/>
      <c r="G748" s="164"/>
      <c r="H748" s="164"/>
      <c r="I748" s="134"/>
    </row>
    <row r="749" spans="1:9" x14ac:dyDescent="0.45">
      <c r="A749" s="381"/>
      <c r="B749" s="384"/>
      <c r="C749" s="131"/>
      <c r="D749" s="165"/>
      <c r="E749" s="165"/>
      <c r="F749" s="165"/>
      <c r="G749" s="165"/>
      <c r="H749" s="165"/>
      <c r="I749" s="135"/>
    </row>
    <row r="750" spans="1:9" x14ac:dyDescent="0.45">
      <c r="A750" s="381"/>
      <c r="B750" s="384"/>
      <c r="C750" s="131"/>
      <c r="D750" s="165"/>
      <c r="E750" s="165"/>
      <c r="F750" s="165"/>
      <c r="G750" s="165"/>
      <c r="H750" s="165"/>
      <c r="I750" s="135"/>
    </row>
    <row r="751" spans="1:9" x14ac:dyDescent="0.45">
      <c r="A751" s="381"/>
      <c r="B751" s="384"/>
      <c r="C751" s="132"/>
      <c r="D751" s="166"/>
      <c r="E751" s="166"/>
      <c r="F751" s="166"/>
      <c r="G751" s="166"/>
      <c r="H751" s="166"/>
      <c r="I751" s="136"/>
    </row>
    <row r="752" spans="1:9" ht="14.65" thickBot="1" x14ac:dyDescent="0.5">
      <c r="A752" s="381"/>
      <c r="B752" s="385"/>
      <c r="C752" s="133"/>
      <c r="D752" s="167"/>
      <c r="E752" s="167"/>
      <c r="F752" s="167"/>
      <c r="G752" s="167"/>
      <c r="H752" s="167"/>
      <c r="I752" s="137"/>
    </row>
    <row r="753" spans="1:9" x14ac:dyDescent="0.45">
      <c r="A753" s="381"/>
      <c r="B753" s="383">
        <v>4</v>
      </c>
      <c r="C753" s="130"/>
      <c r="D753" s="164"/>
      <c r="E753" s="164"/>
      <c r="F753" s="164"/>
      <c r="G753" s="164"/>
      <c r="H753" s="164"/>
      <c r="I753" s="134"/>
    </row>
    <row r="754" spans="1:9" x14ac:dyDescent="0.45">
      <c r="A754" s="381"/>
      <c r="B754" s="384"/>
      <c r="C754" s="131"/>
      <c r="D754" s="165"/>
      <c r="E754" s="165"/>
      <c r="F754" s="165"/>
      <c r="G754" s="165"/>
      <c r="H754" s="165"/>
      <c r="I754" s="135"/>
    </row>
    <row r="755" spans="1:9" x14ac:dyDescent="0.45">
      <c r="A755" s="381"/>
      <c r="B755" s="384"/>
      <c r="C755" s="131"/>
      <c r="D755" s="165"/>
      <c r="E755" s="165"/>
      <c r="F755" s="165"/>
      <c r="G755" s="165"/>
      <c r="H755" s="165"/>
      <c r="I755" s="135"/>
    </row>
    <row r="756" spans="1:9" x14ac:dyDescent="0.45">
      <c r="A756" s="381"/>
      <c r="B756" s="384"/>
      <c r="C756" s="132"/>
      <c r="D756" s="166"/>
      <c r="E756" s="166"/>
      <c r="F756" s="166"/>
      <c r="G756" s="166"/>
      <c r="H756" s="166"/>
      <c r="I756" s="136"/>
    </row>
    <row r="757" spans="1:9" ht="14.65" thickBot="1" x14ac:dyDescent="0.5">
      <c r="A757" s="382"/>
      <c r="B757" s="385"/>
      <c r="C757" s="133"/>
      <c r="D757" s="167"/>
      <c r="E757" s="167"/>
      <c r="F757" s="167"/>
      <c r="G757" s="167"/>
      <c r="H757" s="167"/>
      <c r="I757" s="137"/>
    </row>
    <row r="758" spans="1:9" x14ac:dyDescent="0.45">
      <c r="A758" s="380">
        <v>2</v>
      </c>
      <c r="B758" s="383">
        <v>5</v>
      </c>
      <c r="C758" s="130"/>
      <c r="D758" s="164"/>
      <c r="E758" s="164"/>
      <c r="F758" s="164"/>
      <c r="G758" s="164"/>
      <c r="H758" s="164"/>
      <c r="I758" s="134"/>
    </row>
    <row r="759" spans="1:9" x14ac:dyDescent="0.45">
      <c r="A759" s="381"/>
      <c r="B759" s="384"/>
      <c r="C759" s="131"/>
      <c r="D759" s="165"/>
      <c r="E759" s="165"/>
      <c r="F759" s="165"/>
      <c r="G759" s="165"/>
      <c r="H759" s="165"/>
      <c r="I759" s="135"/>
    </row>
    <row r="760" spans="1:9" x14ac:dyDescent="0.45">
      <c r="A760" s="381"/>
      <c r="B760" s="384"/>
      <c r="C760" s="131"/>
      <c r="D760" s="165"/>
      <c r="E760" s="165"/>
      <c r="F760" s="165"/>
      <c r="G760" s="165"/>
      <c r="H760" s="165"/>
      <c r="I760" s="135"/>
    </row>
    <row r="761" spans="1:9" x14ac:dyDescent="0.45">
      <c r="A761" s="381"/>
      <c r="B761" s="384"/>
      <c r="C761" s="132"/>
      <c r="D761" s="166"/>
      <c r="E761" s="166"/>
      <c r="F761" s="166"/>
      <c r="G761" s="166"/>
      <c r="H761" s="166"/>
      <c r="I761" s="136"/>
    </row>
    <row r="762" spans="1:9" ht="14.65" thickBot="1" x14ac:dyDescent="0.5">
      <c r="A762" s="381"/>
      <c r="B762" s="385"/>
      <c r="C762" s="133"/>
      <c r="D762" s="167"/>
      <c r="E762" s="167"/>
      <c r="F762" s="167"/>
      <c r="G762" s="167"/>
      <c r="H762" s="167"/>
      <c r="I762" s="137"/>
    </row>
    <row r="763" spans="1:9" x14ac:dyDescent="0.45">
      <c r="A763" s="381"/>
      <c r="B763" s="383">
        <v>6</v>
      </c>
      <c r="C763" s="130"/>
      <c r="D763" s="164"/>
      <c r="E763" s="164"/>
      <c r="F763" s="164"/>
      <c r="G763" s="164"/>
      <c r="H763" s="164"/>
      <c r="I763" s="134"/>
    </row>
    <row r="764" spans="1:9" x14ac:dyDescent="0.45">
      <c r="A764" s="381"/>
      <c r="B764" s="384"/>
      <c r="C764" s="131"/>
      <c r="D764" s="165"/>
      <c r="E764" s="165"/>
      <c r="F764" s="165"/>
      <c r="G764" s="165"/>
      <c r="H764" s="165"/>
      <c r="I764" s="135"/>
    </row>
    <row r="765" spans="1:9" x14ac:dyDescent="0.45">
      <c r="A765" s="381"/>
      <c r="B765" s="384"/>
      <c r="C765" s="131"/>
      <c r="D765" s="165"/>
      <c r="E765" s="165"/>
      <c r="F765" s="165"/>
      <c r="G765" s="165"/>
      <c r="H765" s="165"/>
      <c r="I765" s="135"/>
    </row>
    <row r="766" spans="1:9" x14ac:dyDescent="0.45">
      <c r="A766" s="381"/>
      <c r="B766" s="384"/>
      <c r="C766" s="132"/>
      <c r="D766" s="166"/>
      <c r="E766" s="166"/>
      <c r="F766" s="166"/>
      <c r="G766" s="166"/>
      <c r="H766" s="166"/>
      <c r="I766" s="136"/>
    </row>
    <row r="767" spans="1:9" ht="14.65" thickBot="1" x14ac:dyDescent="0.5">
      <c r="A767" s="381"/>
      <c r="B767" s="385"/>
      <c r="C767" s="133"/>
      <c r="D767" s="167"/>
      <c r="E767" s="167"/>
      <c r="F767" s="167"/>
      <c r="G767" s="167"/>
      <c r="H767" s="167"/>
      <c r="I767" s="137"/>
    </row>
    <row r="768" spans="1:9" x14ac:dyDescent="0.45">
      <c r="A768" s="381"/>
      <c r="B768" s="383">
        <v>7</v>
      </c>
      <c r="C768" s="130"/>
      <c r="D768" s="164"/>
      <c r="E768" s="164"/>
      <c r="F768" s="164"/>
      <c r="G768" s="164"/>
      <c r="H768" s="164"/>
      <c r="I768" s="134"/>
    </row>
    <row r="769" spans="1:9" x14ac:dyDescent="0.45">
      <c r="A769" s="381"/>
      <c r="B769" s="384"/>
      <c r="C769" s="131"/>
      <c r="D769" s="165"/>
      <c r="E769" s="165"/>
      <c r="F769" s="165"/>
      <c r="G769" s="165"/>
      <c r="H769" s="165"/>
      <c r="I769" s="135"/>
    </row>
    <row r="770" spans="1:9" x14ac:dyDescent="0.45">
      <c r="A770" s="381"/>
      <c r="B770" s="384"/>
      <c r="C770" s="131"/>
      <c r="D770" s="165"/>
      <c r="E770" s="165"/>
      <c r="F770" s="165"/>
      <c r="G770" s="165"/>
      <c r="H770" s="165"/>
      <c r="I770" s="135"/>
    </row>
    <row r="771" spans="1:9" x14ac:dyDescent="0.45">
      <c r="A771" s="381"/>
      <c r="B771" s="384"/>
      <c r="C771" s="132"/>
      <c r="D771" s="166"/>
      <c r="E771" s="166"/>
      <c r="F771" s="166"/>
      <c r="G771" s="166"/>
      <c r="H771" s="166"/>
      <c r="I771" s="136"/>
    </row>
    <row r="772" spans="1:9" ht="14.65" thickBot="1" x14ac:dyDescent="0.5">
      <c r="A772" s="381"/>
      <c r="B772" s="385"/>
      <c r="C772" s="133"/>
      <c r="D772" s="167"/>
      <c r="E772" s="167"/>
      <c r="F772" s="167"/>
      <c r="G772" s="167"/>
      <c r="H772" s="167"/>
      <c r="I772" s="137"/>
    </row>
    <row r="773" spans="1:9" x14ac:dyDescent="0.45">
      <c r="A773" s="381"/>
      <c r="B773" s="383">
        <v>8</v>
      </c>
      <c r="C773" s="130"/>
      <c r="D773" s="164"/>
      <c r="E773" s="164"/>
      <c r="F773" s="164"/>
      <c r="G773" s="164"/>
      <c r="H773" s="164"/>
      <c r="I773" s="134"/>
    </row>
    <row r="774" spans="1:9" x14ac:dyDescent="0.45">
      <c r="A774" s="381"/>
      <c r="B774" s="384"/>
      <c r="C774" s="131"/>
      <c r="D774" s="165"/>
      <c r="E774" s="165"/>
      <c r="F774" s="165"/>
      <c r="G774" s="165"/>
      <c r="H774" s="165"/>
      <c r="I774" s="135"/>
    </row>
    <row r="775" spans="1:9" x14ac:dyDescent="0.45">
      <c r="A775" s="381"/>
      <c r="B775" s="384"/>
      <c r="C775" s="131"/>
      <c r="D775" s="165"/>
      <c r="E775" s="165"/>
      <c r="F775" s="165"/>
      <c r="G775" s="165"/>
      <c r="H775" s="165"/>
      <c r="I775" s="135"/>
    </row>
    <row r="776" spans="1:9" x14ac:dyDescent="0.45">
      <c r="A776" s="381"/>
      <c r="B776" s="384"/>
      <c r="C776" s="132"/>
      <c r="D776" s="166"/>
      <c r="E776" s="166"/>
      <c r="F776" s="166"/>
      <c r="G776" s="166"/>
      <c r="H776" s="166"/>
      <c r="I776" s="136"/>
    </row>
    <row r="777" spans="1:9" ht="14.65" thickBot="1" x14ac:dyDescent="0.5">
      <c r="A777" s="382"/>
      <c r="B777" s="385"/>
      <c r="C777" s="133"/>
      <c r="D777" s="167"/>
      <c r="E777" s="167"/>
      <c r="F777" s="167"/>
      <c r="G777" s="167"/>
      <c r="H777" s="167"/>
      <c r="I777" s="137"/>
    </row>
    <row r="778" spans="1:9" x14ac:dyDescent="0.45">
      <c r="A778" s="380">
        <v>3</v>
      </c>
      <c r="B778" s="383">
        <v>9</v>
      </c>
      <c r="C778" s="130"/>
      <c r="D778" s="164"/>
      <c r="E778" s="164"/>
      <c r="F778" s="164"/>
      <c r="G778" s="164"/>
      <c r="H778" s="164"/>
      <c r="I778" s="134"/>
    </row>
    <row r="779" spans="1:9" x14ac:dyDescent="0.45">
      <c r="A779" s="381"/>
      <c r="B779" s="384"/>
      <c r="C779" s="131"/>
      <c r="D779" s="165"/>
      <c r="E779" s="165"/>
      <c r="F779" s="165"/>
      <c r="G779" s="165"/>
      <c r="H779" s="165"/>
      <c r="I779" s="135"/>
    </row>
    <row r="780" spans="1:9" x14ac:dyDescent="0.45">
      <c r="A780" s="381"/>
      <c r="B780" s="384"/>
      <c r="C780" s="131"/>
      <c r="D780" s="165"/>
      <c r="E780" s="165"/>
      <c r="F780" s="165"/>
      <c r="G780" s="165"/>
      <c r="H780" s="165"/>
      <c r="I780" s="135"/>
    </row>
    <row r="781" spans="1:9" x14ac:dyDescent="0.45">
      <c r="A781" s="381"/>
      <c r="B781" s="384"/>
      <c r="C781" s="132"/>
      <c r="D781" s="166"/>
      <c r="E781" s="166"/>
      <c r="F781" s="166"/>
      <c r="G781" s="166"/>
      <c r="H781" s="166"/>
      <c r="I781" s="136"/>
    </row>
    <row r="782" spans="1:9" ht="14.65" thickBot="1" x14ac:dyDescent="0.5">
      <c r="A782" s="381"/>
      <c r="B782" s="385"/>
      <c r="C782" s="133"/>
      <c r="D782" s="167"/>
      <c r="E782" s="167"/>
      <c r="F782" s="167"/>
      <c r="G782" s="167"/>
      <c r="H782" s="167"/>
      <c r="I782" s="137"/>
    </row>
    <row r="783" spans="1:9" x14ac:dyDescent="0.45">
      <c r="A783" s="381"/>
      <c r="B783" s="383">
        <v>10</v>
      </c>
      <c r="C783" s="130"/>
      <c r="D783" s="164"/>
      <c r="E783" s="164"/>
      <c r="F783" s="164"/>
      <c r="G783" s="164"/>
      <c r="H783" s="164"/>
      <c r="I783" s="134"/>
    </row>
    <row r="784" spans="1:9" x14ac:dyDescent="0.45">
      <c r="A784" s="381"/>
      <c r="B784" s="384"/>
      <c r="C784" s="131"/>
      <c r="D784" s="165"/>
      <c r="E784" s="165"/>
      <c r="F784" s="165"/>
      <c r="G784" s="165"/>
      <c r="H784" s="165"/>
      <c r="I784" s="135"/>
    </row>
    <row r="785" spans="1:11" x14ac:dyDescent="0.45">
      <c r="A785" s="381"/>
      <c r="B785" s="384"/>
      <c r="C785" s="131"/>
      <c r="D785" s="165"/>
      <c r="E785" s="165"/>
      <c r="F785" s="165"/>
      <c r="G785" s="165"/>
      <c r="H785" s="165"/>
      <c r="I785" s="135"/>
    </row>
    <row r="786" spans="1:11" x14ac:dyDescent="0.45">
      <c r="A786" s="381"/>
      <c r="B786" s="384"/>
      <c r="C786" s="132"/>
      <c r="D786" s="166"/>
      <c r="E786" s="166"/>
      <c r="F786" s="166"/>
      <c r="G786" s="166"/>
      <c r="H786" s="166"/>
      <c r="I786" s="136"/>
    </row>
    <row r="787" spans="1:11" ht="14.65" thickBot="1" x14ac:dyDescent="0.5">
      <c r="A787" s="381"/>
      <c r="B787" s="385"/>
      <c r="C787" s="133"/>
      <c r="D787" s="167"/>
      <c r="E787" s="167"/>
      <c r="F787" s="167"/>
      <c r="G787" s="167"/>
      <c r="H787" s="167"/>
      <c r="I787" s="137"/>
    </row>
    <row r="788" spans="1:11" x14ac:dyDescent="0.45">
      <c r="A788" s="381"/>
      <c r="B788" s="383">
        <v>11</v>
      </c>
      <c r="C788" s="130"/>
      <c r="D788" s="164"/>
      <c r="E788" s="164"/>
      <c r="F788" s="164"/>
      <c r="G788" s="164"/>
      <c r="H788" s="164"/>
      <c r="I788" s="134"/>
    </row>
    <row r="789" spans="1:11" x14ac:dyDescent="0.45">
      <c r="A789" s="381"/>
      <c r="B789" s="384"/>
      <c r="C789" s="131"/>
      <c r="D789" s="165"/>
      <c r="E789" s="165"/>
      <c r="F789" s="165"/>
      <c r="G789" s="165"/>
      <c r="H789" s="165"/>
      <c r="I789" s="135"/>
    </row>
    <row r="790" spans="1:11" x14ac:dyDescent="0.45">
      <c r="A790" s="381"/>
      <c r="B790" s="384"/>
      <c r="C790" s="131"/>
      <c r="D790" s="165"/>
      <c r="E790" s="165"/>
      <c r="F790" s="165"/>
      <c r="G790" s="165"/>
      <c r="H790" s="165"/>
      <c r="I790" s="135"/>
    </row>
    <row r="791" spans="1:11" x14ac:dyDescent="0.45">
      <c r="A791" s="381"/>
      <c r="B791" s="384"/>
      <c r="C791" s="132"/>
      <c r="D791" s="166"/>
      <c r="E791" s="166"/>
      <c r="F791" s="166"/>
      <c r="G791" s="166"/>
      <c r="H791" s="166"/>
      <c r="I791" s="136"/>
    </row>
    <row r="792" spans="1:11" ht="14.65" thickBot="1" x14ac:dyDescent="0.5">
      <c r="A792" s="381"/>
      <c r="B792" s="385"/>
      <c r="C792" s="133"/>
      <c r="D792" s="167"/>
      <c r="E792" s="167"/>
      <c r="F792" s="167"/>
      <c r="G792" s="167"/>
      <c r="H792" s="167"/>
      <c r="I792" s="137"/>
    </row>
    <row r="793" spans="1:11" x14ac:dyDescent="0.45">
      <c r="A793" s="381"/>
      <c r="B793" s="383">
        <v>12</v>
      </c>
      <c r="C793" s="130"/>
      <c r="D793" s="164"/>
      <c r="E793" s="164"/>
      <c r="F793" s="164"/>
      <c r="G793" s="164"/>
      <c r="H793" s="164"/>
      <c r="I793" s="134"/>
    </row>
    <row r="794" spans="1:11" x14ac:dyDescent="0.45">
      <c r="A794" s="381"/>
      <c r="B794" s="384"/>
      <c r="C794" s="131"/>
      <c r="D794" s="165"/>
      <c r="E794" s="165"/>
      <c r="F794" s="165"/>
      <c r="G794" s="165"/>
      <c r="H794" s="165"/>
      <c r="I794" s="135"/>
    </row>
    <row r="795" spans="1:11" x14ac:dyDescent="0.45">
      <c r="A795" s="381"/>
      <c r="B795" s="384"/>
      <c r="C795" s="131"/>
      <c r="D795" s="165"/>
      <c r="E795" s="165"/>
      <c r="F795" s="165"/>
      <c r="G795" s="165"/>
      <c r="H795" s="165"/>
      <c r="I795" s="135"/>
    </row>
    <row r="796" spans="1:11" x14ac:dyDescent="0.45">
      <c r="A796" s="381"/>
      <c r="B796" s="384"/>
      <c r="C796" s="132"/>
      <c r="D796" s="166"/>
      <c r="E796" s="166"/>
      <c r="F796" s="166"/>
      <c r="G796" s="166"/>
      <c r="H796" s="166"/>
      <c r="I796" s="136"/>
    </row>
    <row r="797" spans="1:11" ht="14.65" thickBot="1" x14ac:dyDescent="0.5">
      <c r="A797" s="382"/>
      <c r="B797" s="385"/>
      <c r="C797" s="133"/>
      <c r="D797" s="167"/>
      <c r="E797" s="167"/>
      <c r="F797" s="167"/>
      <c r="G797" s="167"/>
      <c r="H797" s="167"/>
      <c r="I797" s="137"/>
    </row>
    <row r="799" spans="1:11" s="151" customFormat="1" x14ac:dyDescent="0.45">
      <c r="A799" s="152"/>
      <c r="B799" s="152"/>
      <c r="C799" s="152"/>
      <c r="D799" s="152"/>
      <c r="E799" s="152"/>
      <c r="F799" s="152"/>
      <c r="G799" s="152"/>
      <c r="H799" s="152"/>
      <c r="I799" s="152"/>
      <c r="J799" s="152"/>
      <c r="K799" s="152"/>
    </row>
  </sheetData>
  <sheetProtection algorithmName="SHA-512" hashValue="W2759EnOgGWDXyWIdjUMYtEGacMkoemtWGshRqzEhopgMCyo1YPhpUcqXv6j7tZPGcqD+lGfXkxGwW+JirFUnQ==" saltValue="rOMZcxIDOYDWWGBgF6bMVQ==" spinCount="100000" sheet="1" objects="1" scenarios="1"/>
  <protectedRanges>
    <protectedRange sqref="A18:XFD77" name="Project 1"/>
    <protectedRange sqref="A98:XFD157" name="Project 2"/>
    <protectedRange sqref="A178:XFD237" name="Project 3"/>
    <protectedRange sqref="A258:XFD317" name="Project 4"/>
    <protectedRange sqref="A338:XFD397" name="Project 5"/>
    <protectedRange sqref="A418:XFD477" name="Project 6"/>
    <protectedRange sqref="A498:XFD557" name="Project 7"/>
    <protectedRange sqref="A578:XFD637" name="Project 8"/>
    <protectedRange sqref="A658:XFD717" name="Project 9"/>
    <protectedRange sqref="A738:XFD797" name="Project 10"/>
  </protectedRanges>
  <mergeCells count="240">
    <mergeCell ref="B233:B237"/>
    <mergeCell ref="B228:B232"/>
    <mergeCell ref="B223:B227"/>
    <mergeCell ref="A218:A237"/>
    <mergeCell ref="B218:B222"/>
    <mergeCell ref="B82:C84"/>
    <mergeCell ref="B88:C90"/>
    <mergeCell ref="B85:C87"/>
    <mergeCell ref="B91:C93"/>
    <mergeCell ref="B162:C164"/>
    <mergeCell ref="A96:I96"/>
    <mergeCell ref="A98:A117"/>
    <mergeCell ref="B98:B102"/>
    <mergeCell ref="B103:B107"/>
    <mergeCell ref="B108:B112"/>
    <mergeCell ref="B113:B117"/>
    <mergeCell ref="A118:A137"/>
    <mergeCell ref="B118:B122"/>
    <mergeCell ref="B123:B127"/>
    <mergeCell ref="B128:B132"/>
    <mergeCell ref="B133:B137"/>
    <mergeCell ref="A82:A84"/>
    <mergeCell ref="A88:A90"/>
    <mergeCell ref="B138:B142"/>
    <mergeCell ref="B153:B157"/>
    <mergeCell ref="B148:B152"/>
    <mergeCell ref="B143:B147"/>
    <mergeCell ref="B18:B22"/>
    <mergeCell ref="B23:B27"/>
    <mergeCell ref="B28:B32"/>
    <mergeCell ref="B33:B37"/>
    <mergeCell ref="A18:A37"/>
    <mergeCell ref="A58:A77"/>
    <mergeCell ref="B58:B62"/>
    <mergeCell ref="B63:B67"/>
    <mergeCell ref="B68:B72"/>
    <mergeCell ref="B73:B77"/>
    <mergeCell ref="A91:A93"/>
    <mergeCell ref="A85:A87"/>
    <mergeCell ref="A138:A157"/>
    <mergeCell ref="A2:A4"/>
    <mergeCell ref="A8:A10"/>
    <mergeCell ref="A5:A7"/>
    <mergeCell ref="B53:B57"/>
    <mergeCell ref="A38:A57"/>
    <mergeCell ref="B2:C4"/>
    <mergeCell ref="B8:C10"/>
    <mergeCell ref="B5:C7"/>
    <mergeCell ref="B11:C13"/>
    <mergeCell ref="A16:I16"/>
    <mergeCell ref="B38:B42"/>
    <mergeCell ref="B43:B47"/>
    <mergeCell ref="B48:B52"/>
    <mergeCell ref="A11:A13"/>
    <mergeCell ref="B331:C333"/>
    <mergeCell ref="A278:A297"/>
    <mergeCell ref="A402:A404"/>
    <mergeCell ref="B348:B352"/>
    <mergeCell ref="B353:B357"/>
    <mergeCell ref="A358:A377"/>
    <mergeCell ref="B358:B362"/>
    <mergeCell ref="B363:B367"/>
    <mergeCell ref="B368:B372"/>
    <mergeCell ref="B373:B377"/>
    <mergeCell ref="B322:C324"/>
    <mergeCell ref="B328:C330"/>
    <mergeCell ref="B325:C327"/>
    <mergeCell ref="B278:B282"/>
    <mergeCell ref="B283:B287"/>
    <mergeCell ref="B288:B292"/>
    <mergeCell ref="A298:A317"/>
    <mergeCell ref="B298:B302"/>
    <mergeCell ref="B303:B307"/>
    <mergeCell ref="B308:B312"/>
    <mergeCell ref="B313:B317"/>
    <mergeCell ref="B293:B297"/>
    <mergeCell ref="A378:A397"/>
    <mergeCell ref="B378:B382"/>
    <mergeCell ref="A482:A484"/>
    <mergeCell ref="A488:A490"/>
    <mergeCell ref="A416:I416"/>
    <mergeCell ref="A418:A437"/>
    <mergeCell ref="B418:B422"/>
    <mergeCell ref="B423:B427"/>
    <mergeCell ref="B428:B432"/>
    <mergeCell ref="B433:B437"/>
    <mergeCell ref="A438:A457"/>
    <mergeCell ref="B438:B442"/>
    <mergeCell ref="B443:B447"/>
    <mergeCell ref="B448:B452"/>
    <mergeCell ref="B453:B457"/>
    <mergeCell ref="A485:A487"/>
    <mergeCell ref="A518:A537"/>
    <mergeCell ref="B518:B522"/>
    <mergeCell ref="B523:B527"/>
    <mergeCell ref="B528:B532"/>
    <mergeCell ref="B533:B537"/>
    <mergeCell ref="B562:C564"/>
    <mergeCell ref="B568:C570"/>
    <mergeCell ref="B565:C567"/>
    <mergeCell ref="A538:A557"/>
    <mergeCell ref="B538:B542"/>
    <mergeCell ref="A651:A653"/>
    <mergeCell ref="B642:C644"/>
    <mergeCell ref="B648:C650"/>
    <mergeCell ref="B645:C647"/>
    <mergeCell ref="B651:C653"/>
    <mergeCell ref="A576:I576"/>
    <mergeCell ref="A578:A597"/>
    <mergeCell ref="B578:B582"/>
    <mergeCell ref="B583:B587"/>
    <mergeCell ref="B588:B592"/>
    <mergeCell ref="B593:B597"/>
    <mergeCell ref="A598:A617"/>
    <mergeCell ref="B598:B602"/>
    <mergeCell ref="B603:B607"/>
    <mergeCell ref="B608:B612"/>
    <mergeCell ref="B613:B617"/>
    <mergeCell ref="B168:C170"/>
    <mergeCell ref="A336:I336"/>
    <mergeCell ref="A338:A357"/>
    <mergeCell ref="B338:B342"/>
    <mergeCell ref="B343:B347"/>
    <mergeCell ref="A571:A573"/>
    <mergeCell ref="B571:C573"/>
    <mergeCell ref="A642:A644"/>
    <mergeCell ref="A648:A650"/>
    <mergeCell ref="A645:A647"/>
    <mergeCell ref="A491:A493"/>
    <mergeCell ref="B482:C484"/>
    <mergeCell ref="B488:C490"/>
    <mergeCell ref="B485:C487"/>
    <mergeCell ref="B491:C493"/>
    <mergeCell ref="A562:A564"/>
    <mergeCell ref="A568:A570"/>
    <mergeCell ref="A565:A567"/>
    <mergeCell ref="A496:I496"/>
    <mergeCell ref="A498:A517"/>
    <mergeCell ref="B498:B502"/>
    <mergeCell ref="B503:B507"/>
    <mergeCell ref="B508:B512"/>
    <mergeCell ref="B513:B517"/>
    <mergeCell ref="A171:A173"/>
    <mergeCell ref="A251:A253"/>
    <mergeCell ref="A331:A333"/>
    <mergeCell ref="A162:A164"/>
    <mergeCell ref="A168:A170"/>
    <mergeCell ref="A165:A167"/>
    <mergeCell ref="A242:A244"/>
    <mergeCell ref="A248:A250"/>
    <mergeCell ref="A322:A324"/>
    <mergeCell ref="A328:A330"/>
    <mergeCell ref="A325:A327"/>
    <mergeCell ref="A176:I176"/>
    <mergeCell ref="A178:A197"/>
    <mergeCell ref="B178:B182"/>
    <mergeCell ref="B183:B187"/>
    <mergeCell ref="B188:B192"/>
    <mergeCell ref="B193:B197"/>
    <mergeCell ref="B165:C167"/>
    <mergeCell ref="B171:C173"/>
    <mergeCell ref="A198:A217"/>
    <mergeCell ref="B198:B202"/>
    <mergeCell ref="B203:B207"/>
    <mergeCell ref="B208:B212"/>
    <mergeCell ref="B213:B217"/>
    <mergeCell ref="A736:I736"/>
    <mergeCell ref="A738:A757"/>
    <mergeCell ref="B738:B742"/>
    <mergeCell ref="B743:B747"/>
    <mergeCell ref="B748:B752"/>
    <mergeCell ref="B753:B757"/>
    <mergeCell ref="A656:I656"/>
    <mergeCell ref="A658:A677"/>
    <mergeCell ref="B658:B662"/>
    <mergeCell ref="B663:B667"/>
    <mergeCell ref="B668:B672"/>
    <mergeCell ref="B673:B677"/>
    <mergeCell ref="A678:A697"/>
    <mergeCell ref="B678:B682"/>
    <mergeCell ref="B683:B687"/>
    <mergeCell ref="B688:B692"/>
    <mergeCell ref="B693:B697"/>
    <mergeCell ref="A722:A724"/>
    <mergeCell ref="A728:A730"/>
    <mergeCell ref="A731:A733"/>
    <mergeCell ref="B722:C724"/>
    <mergeCell ref="B728:C730"/>
    <mergeCell ref="B725:C727"/>
    <mergeCell ref="B731:C733"/>
    <mergeCell ref="A256:I256"/>
    <mergeCell ref="A258:A277"/>
    <mergeCell ref="B258:B262"/>
    <mergeCell ref="B263:B267"/>
    <mergeCell ref="B268:B272"/>
    <mergeCell ref="B273:B277"/>
    <mergeCell ref="B242:C244"/>
    <mergeCell ref="B248:C250"/>
    <mergeCell ref="B251:C253"/>
    <mergeCell ref="A245:A247"/>
    <mergeCell ref="B245:C247"/>
    <mergeCell ref="B383:B387"/>
    <mergeCell ref="B388:B392"/>
    <mergeCell ref="B393:B397"/>
    <mergeCell ref="A458:A477"/>
    <mergeCell ref="B458:B462"/>
    <mergeCell ref="B463:B467"/>
    <mergeCell ref="B468:B472"/>
    <mergeCell ref="B473:B477"/>
    <mergeCell ref="A408:A410"/>
    <mergeCell ref="A405:A407"/>
    <mergeCell ref="A411:A413"/>
    <mergeCell ref="B402:C404"/>
    <mergeCell ref="B408:C410"/>
    <mergeCell ref="B405:C407"/>
    <mergeCell ref="B411:C413"/>
    <mergeCell ref="A778:A797"/>
    <mergeCell ref="B778:B782"/>
    <mergeCell ref="B783:B787"/>
    <mergeCell ref="B788:B792"/>
    <mergeCell ref="B793:B797"/>
    <mergeCell ref="B543:B547"/>
    <mergeCell ref="B548:B552"/>
    <mergeCell ref="B553:B557"/>
    <mergeCell ref="A618:A637"/>
    <mergeCell ref="B618:B622"/>
    <mergeCell ref="B623:B627"/>
    <mergeCell ref="B628:B632"/>
    <mergeCell ref="B633:B637"/>
    <mergeCell ref="A698:A717"/>
    <mergeCell ref="B698:B702"/>
    <mergeCell ref="B703:B707"/>
    <mergeCell ref="B708:B712"/>
    <mergeCell ref="B713:B717"/>
    <mergeCell ref="A758:A777"/>
    <mergeCell ref="B758:B762"/>
    <mergeCell ref="B763:B767"/>
    <mergeCell ref="B768:B772"/>
    <mergeCell ref="B773:B777"/>
    <mergeCell ref="A725:A727"/>
  </mergeCells>
  <hyperlinks>
    <hyperlink ref="D17" location="'Definitions and Guidance'!A1" display="Step" xr:uid="{67093316-C5EA-48EC-B1CF-80AC66B381D9}"/>
    <hyperlink ref="D97" location="'Definitions and Guidance'!A1" display="Step" xr:uid="{28D0E560-83D6-4C0A-8CB9-5EDB81B2A002}"/>
    <hyperlink ref="D177" location="'Definitions and Guidance'!A1" display="Step" xr:uid="{8A2BCEA7-9320-40CF-AE04-06ADED4B49D4}"/>
    <hyperlink ref="D257" location="'Definitions and Guidance'!A1" display="Step" xr:uid="{B542AC3B-34D1-41C7-8FBB-E581D2C6F7E3}"/>
    <hyperlink ref="D337" location="'Definitions and Guidance'!A1" display="Step" xr:uid="{210EAFA7-A904-4F84-AB54-41A4314E675C}"/>
    <hyperlink ref="D417" location="'Definitions and Guidance'!A1" display="Step" xr:uid="{8213D323-73C7-4A70-9523-AFE6AF3D26B4}"/>
    <hyperlink ref="D497" location="'Definitions and Guidance'!A1" display="Step" xr:uid="{84092CFF-0D5B-4FA7-9046-AD1E2FA10024}"/>
    <hyperlink ref="D577" location="'Definitions and Guidance'!A1" display="Step" xr:uid="{1ABB7C3A-5F7C-4F6E-B3C2-1944E2375E8C}"/>
    <hyperlink ref="D657" location="'Definitions and Guidance'!A1" display="Step" xr:uid="{D27238E3-E6C1-4FA2-9F5F-E024B5C41653}"/>
    <hyperlink ref="D737" location="'Definitions and Guidance'!A1" display="Step" xr:uid="{FEE8A638-77C6-4757-A484-AB8B10EDA26A}"/>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56D606A-F326-4F09-9192-3BC6AB29B988}">
          <x14:formula1>
            <xm:f>'Definitions and Guidance'!$A$28:$A$32</xm:f>
          </x14:formula1>
          <xm:sqref>D578:D637 D658:D717 E78:E79 D98:D157 D178:D237 D258:D317 D338:D397 D418:D477 D498:D557 D18:D79 F78:F79 D738:D797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10C2E-981D-4889-B16C-1FF93F920797}">
  <dimension ref="A1:I520"/>
  <sheetViews>
    <sheetView zoomScale="85" zoomScaleNormal="80" workbookViewId="0">
      <selection activeCell="K10" sqref="K10"/>
    </sheetView>
  </sheetViews>
  <sheetFormatPr defaultColWidth="8.86328125" defaultRowHeight="14.25" x14ac:dyDescent="0.45"/>
  <cols>
    <col min="1" max="1" width="27.19921875" customWidth="1"/>
    <col min="2" max="4" width="15.6640625" customWidth="1"/>
    <col min="5" max="7" width="16.53125" customWidth="1"/>
    <col min="8" max="8" width="8.86328125" style="1"/>
    <col min="9" max="9" width="9.796875" style="1" bestFit="1" customWidth="1"/>
    <col min="10" max="16384" width="8.86328125" style="1"/>
  </cols>
  <sheetData>
    <row r="1" spans="1:9" ht="14.65" thickBot="1" x14ac:dyDescent="0.5">
      <c r="A1" s="408" t="s">
        <v>223</v>
      </c>
      <c r="B1" s="409"/>
      <c r="C1" s="409"/>
      <c r="D1" s="409"/>
      <c r="E1" s="409"/>
      <c r="F1" s="409"/>
      <c r="G1" s="410"/>
      <c r="I1" s="84" t="s">
        <v>160</v>
      </c>
    </row>
    <row r="2" spans="1:9" ht="42.6" customHeight="1" x14ac:dyDescent="0.45">
      <c r="A2" s="493" t="s">
        <v>267</v>
      </c>
      <c r="B2" s="494"/>
      <c r="C2" s="494"/>
      <c r="D2" s="494"/>
      <c r="E2" s="494"/>
      <c r="F2" s="494"/>
      <c r="G2" s="11"/>
    </row>
    <row r="3" spans="1:9" ht="46.25" customHeight="1" x14ac:dyDescent="0.45">
      <c r="A3" s="493" t="s">
        <v>268</v>
      </c>
      <c r="B3" s="494"/>
      <c r="C3" s="494"/>
      <c r="D3" s="494"/>
      <c r="E3" s="494"/>
      <c r="F3" s="494"/>
      <c r="G3" s="11"/>
    </row>
    <row r="4" spans="1:9" ht="44" customHeight="1" x14ac:dyDescent="0.45">
      <c r="A4" s="493" t="s">
        <v>269</v>
      </c>
      <c r="B4" s="494"/>
      <c r="C4" s="494"/>
      <c r="D4" s="494"/>
      <c r="E4" s="494"/>
      <c r="F4" s="494"/>
      <c r="G4" s="6"/>
    </row>
    <row r="5" spans="1:9" ht="38.450000000000003" customHeight="1" x14ac:dyDescent="0.45">
      <c r="A5" s="493" t="s">
        <v>270</v>
      </c>
      <c r="B5" s="494"/>
      <c r="C5" s="494"/>
      <c r="D5" s="494"/>
      <c r="E5" s="494"/>
      <c r="F5" s="494"/>
      <c r="G5" s="6"/>
      <c r="I5" s="4"/>
    </row>
    <row r="6" spans="1:9" ht="43.25" customHeight="1" thickBot="1" x14ac:dyDescent="0.5">
      <c r="A6" s="495" t="s">
        <v>263</v>
      </c>
      <c r="B6" s="496"/>
      <c r="C6" s="496"/>
      <c r="D6" s="496"/>
      <c r="E6" s="496"/>
      <c r="F6" s="496"/>
      <c r="G6" s="7"/>
    </row>
    <row r="7" spans="1:9" ht="14.65" thickBot="1" x14ac:dyDescent="0.5">
      <c r="A7" s="1"/>
      <c r="B7" s="1"/>
      <c r="C7" s="1"/>
      <c r="D7" s="1"/>
      <c r="E7" s="1"/>
      <c r="F7" s="1"/>
      <c r="G7" s="1"/>
    </row>
    <row r="8" spans="1:9" x14ac:dyDescent="0.45">
      <c r="A8" s="408" t="s">
        <v>271</v>
      </c>
      <c r="B8" s="409"/>
      <c r="C8" s="409"/>
      <c r="D8" s="409"/>
      <c r="E8" s="409"/>
      <c r="F8" s="409"/>
      <c r="G8" s="410"/>
    </row>
    <row r="9" spans="1:9" ht="30.75" customHeight="1" x14ac:dyDescent="0.45">
      <c r="A9" s="189" t="s">
        <v>32</v>
      </c>
      <c r="B9" s="189" t="s">
        <v>33</v>
      </c>
      <c r="C9" s="189" t="s">
        <v>221</v>
      </c>
      <c r="D9" s="189" t="s">
        <v>222</v>
      </c>
      <c r="E9" s="189" t="s">
        <v>272</v>
      </c>
      <c r="F9" s="189" t="s">
        <v>34</v>
      </c>
      <c r="G9" s="190" t="s">
        <v>35</v>
      </c>
      <c r="H9" s="183"/>
    </row>
    <row r="10" spans="1:9" x14ac:dyDescent="0.45">
      <c r="A10" s="12"/>
      <c r="B10" s="12"/>
      <c r="C10" s="12"/>
      <c r="D10" s="12"/>
      <c r="E10" s="12"/>
      <c r="F10" s="12"/>
      <c r="G10" s="15"/>
    </row>
    <row r="11" spans="1:9" x14ac:dyDescent="0.45">
      <c r="A11" s="12"/>
      <c r="B11" s="12"/>
      <c r="C11" s="12"/>
      <c r="D11" s="12"/>
      <c r="E11" s="12"/>
      <c r="F11" s="12"/>
      <c r="G11" s="15"/>
    </row>
    <row r="12" spans="1:9" x14ac:dyDescent="0.45">
      <c r="A12" s="12"/>
      <c r="B12" s="12"/>
      <c r="C12" s="12"/>
      <c r="D12" s="12"/>
      <c r="E12" s="12"/>
      <c r="F12" s="12"/>
      <c r="G12" s="15"/>
    </row>
    <row r="13" spans="1:9" x14ac:dyDescent="0.45">
      <c r="A13" s="12"/>
      <c r="B13" s="12"/>
      <c r="C13" s="12"/>
      <c r="D13" s="12"/>
      <c r="E13" s="12"/>
      <c r="F13" s="12"/>
      <c r="G13" s="15"/>
    </row>
    <row r="14" spans="1:9" x14ac:dyDescent="0.45">
      <c r="A14" s="12"/>
      <c r="B14" s="12"/>
      <c r="C14" s="12"/>
      <c r="D14" s="12"/>
      <c r="E14" s="12"/>
      <c r="F14" s="12"/>
      <c r="G14" s="15"/>
    </row>
    <row r="15" spans="1:9" x14ac:dyDescent="0.45">
      <c r="A15" s="12"/>
      <c r="B15" s="12"/>
      <c r="C15" s="12"/>
      <c r="D15" s="12"/>
      <c r="E15" s="12"/>
      <c r="F15" s="12"/>
      <c r="G15" s="15"/>
    </row>
    <row r="16" spans="1:9" x14ac:dyDescent="0.45">
      <c r="A16" s="12"/>
      <c r="B16" s="12"/>
      <c r="C16" s="12"/>
      <c r="D16" s="12"/>
      <c r="E16" s="12"/>
      <c r="F16" s="12"/>
      <c r="G16" s="15"/>
    </row>
    <row r="17" spans="1:7" x14ac:dyDescent="0.45">
      <c r="A17" s="12"/>
      <c r="B17" s="12"/>
      <c r="C17" s="12"/>
      <c r="D17" s="12"/>
      <c r="E17" s="12"/>
      <c r="F17" s="12"/>
      <c r="G17" s="15"/>
    </row>
    <row r="18" spans="1:7" x14ac:dyDescent="0.45">
      <c r="A18" s="12"/>
      <c r="B18" s="12"/>
      <c r="C18" s="12"/>
      <c r="D18" s="12"/>
      <c r="E18" s="12"/>
      <c r="F18" s="12"/>
      <c r="G18" s="15"/>
    </row>
    <row r="19" spans="1:7" x14ac:dyDescent="0.45">
      <c r="A19" s="12"/>
      <c r="B19" s="12"/>
      <c r="C19" s="12"/>
      <c r="D19" s="12"/>
      <c r="E19" s="12"/>
      <c r="F19" s="12"/>
      <c r="G19" s="15"/>
    </row>
    <row r="20" spans="1:7" x14ac:dyDescent="0.45">
      <c r="A20" s="12"/>
      <c r="B20" s="12"/>
      <c r="C20" s="12"/>
      <c r="D20" s="12"/>
      <c r="E20" s="12"/>
      <c r="F20" s="12"/>
      <c r="G20" s="15"/>
    </row>
    <row r="21" spans="1:7" x14ac:dyDescent="0.45">
      <c r="A21" s="12"/>
      <c r="B21" s="12"/>
      <c r="C21" s="12"/>
      <c r="D21" s="12"/>
      <c r="E21" s="12"/>
      <c r="F21" s="12"/>
      <c r="G21" s="15"/>
    </row>
    <row r="22" spans="1:7" x14ac:dyDescent="0.45">
      <c r="A22" s="12"/>
      <c r="B22" s="12"/>
      <c r="C22" s="12"/>
      <c r="D22" s="12"/>
      <c r="E22" s="12"/>
      <c r="F22" s="12"/>
      <c r="G22" s="15"/>
    </row>
    <row r="23" spans="1:7" x14ac:dyDescent="0.45">
      <c r="A23" s="12"/>
      <c r="B23" s="12"/>
      <c r="C23" s="12"/>
      <c r="D23" s="12"/>
      <c r="E23" s="12"/>
      <c r="F23" s="12"/>
      <c r="G23" s="15"/>
    </row>
    <row r="24" spans="1:7" x14ac:dyDescent="0.45">
      <c r="A24" s="12"/>
      <c r="B24" s="12"/>
      <c r="C24" s="12"/>
      <c r="D24" s="12"/>
      <c r="E24" s="12"/>
      <c r="F24" s="12"/>
      <c r="G24" s="15"/>
    </row>
    <row r="25" spans="1:7" x14ac:dyDescent="0.45">
      <c r="A25" s="12"/>
      <c r="B25" s="12"/>
      <c r="C25" s="12"/>
      <c r="D25" s="12"/>
      <c r="E25" s="12"/>
      <c r="F25" s="12"/>
      <c r="G25" s="15"/>
    </row>
    <row r="26" spans="1:7" x14ac:dyDescent="0.45">
      <c r="A26" s="12"/>
      <c r="B26" s="12"/>
      <c r="C26" s="12"/>
      <c r="D26" s="12"/>
      <c r="E26" s="12"/>
      <c r="F26" s="12"/>
      <c r="G26" s="15"/>
    </row>
    <row r="27" spans="1:7" x14ac:dyDescent="0.45">
      <c r="A27" s="12"/>
      <c r="B27" s="12"/>
      <c r="C27" s="12"/>
      <c r="D27" s="12"/>
      <c r="E27" s="12"/>
      <c r="F27" s="12"/>
      <c r="G27" s="15"/>
    </row>
    <row r="28" spans="1:7" x14ac:dyDescent="0.45">
      <c r="A28" s="12"/>
      <c r="B28" s="12"/>
      <c r="C28" s="12"/>
      <c r="D28" s="12"/>
      <c r="E28" s="12"/>
      <c r="F28" s="12"/>
      <c r="G28" s="15"/>
    </row>
    <row r="29" spans="1:7" x14ac:dyDescent="0.45">
      <c r="A29" s="12"/>
      <c r="B29" s="12"/>
      <c r="C29" s="12"/>
      <c r="D29" s="12"/>
      <c r="E29" s="12"/>
      <c r="F29" s="12"/>
      <c r="G29" s="15"/>
    </row>
    <row r="30" spans="1:7" x14ac:dyDescent="0.45">
      <c r="A30" s="12"/>
      <c r="B30" s="12"/>
      <c r="C30" s="12"/>
      <c r="D30" s="12"/>
      <c r="E30" s="12"/>
      <c r="F30" s="12"/>
      <c r="G30" s="15"/>
    </row>
    <row r="31" spans="1:7" x14ac:dyDescent="0.45">
      <c r="A31" s="12"/>
      <c r="B31" s="12"/>
      <c r="C31" s="12"/>
      <c r="D31" s="12"/>
      <c r="E31" s="12"/>
      <c r="F31" s="12"/>
      <c r="G31" s="15"/>
    </row>
    <row r="32" spans="1:7" x14ac:dyDescent="0.45">
      <c r="A32" s="12"/>
      <c r="B32" s="12"/>
      <c r="C32" s="12"/>
      <c r="D32" s="12"/>
      <c r="E32" s="12"/>
      <c r="F32" s="12"/>
      <c r="G32" s="15"/>
    </row>
    <row r="33" spans="1:7" x14ac:dyDescent="0.45">
      <c r="A33" s="12"/>
      <c r="B33" s="12"/>
      <c r="C33" s="12"/>
      <c r="D33" s="12"/>
      <c r="E33" s="12"/>
      <c r="F33" s="12"/>
      <c r="G33" s="15"/>
    </row>
    <row r="34" spans="1:7" x14ac:dyDescent="0.45">
      <c r="A34" s="12"/>
      <c r="B34" s="12"/>
      <c r="C34" s="12"/>
      <c r="D34" s="12"/>
      <c r="E34" s="12"/>
      <c r="F34" s="12"/>
      <c r="G34" s="15"/>
    </row>
    <row r="35" spans="1:7" x14ac:dyDescent="0.45">
      <c r="A35" s="12"/>
      <c r="B35" s="12"/>
      <c r="C35" s="12"/>
      <c r="D35" s="12"/>
      <c r="E35" s="12"/>
      <c r="F35" s="12"/>
      <c r="G35" s="15"/>
    </row>
    <row r="36" spans="1:7" x14ac:dyDescent="0.45">
      <c r="A36" s="12"/>
      <c r="B36" s="12"/>
      <c r="C36" s="12"/>
      <c r="D36" s="12"/>
      <c r="E36" s="12"/>
      <c r="F36" s="12"/>
      <c r="G36" s="15"/>
    </row>
    <row r="37" spans="1:7" x14ac:dyDescent="0.45">
      <c r="A37" s="12"/>
      <c r="B37" s="12"/>
      <c r="C37" s="12"/>
      <c r="D37" s="12"/>
      <c r="E37" s="12"/>
      <c r="F37" s="12"/>
      <c r="G37" s="15"/>
    </row>
    <row r="38" spans="1:7" x14ac:dyDescent="0.45">
      <c r="A38" s="12"/>
      <c r="B38" s="12"/>
      <c r="C38" s="12"/>
      <c r="D38" s="12"/>
      <c r="E38" s="12"/>
      <c r="F38" s="12"/>
      <c r="G38" s="15"/>
    </row>
    <row r="39" spans="1:7" x14ac:dyDescent="0.45">
      <c r="A39" s="12"/>
      <c r="B39" s="12"/>
      <c r="C39" s="12"/>
      <c r="D39" s="12"/>
      <c r="E39" s="12"/>
      <c r="F39" s="12"/>
      <c r="G39" s="15"/>
    </row>
    <row r="40" spans="1:7" x14ac:dyDescent="0.45">
      <c r="A40" s="12"/>
      <c r="B40" s="12"/>
      <c r="C40" s="12"/>
      <c r="D40" s="12"/>
      <c r="E40" s="12"/>
      <c r="F40" s="12"/>
      <c r="G40" s="15"/>
    </row>
    <row r="41" spans="1:7" x14ac:dyDescent="0.45">
      <c r="A41" s="12"/>
      <c r="B41" s="12"/>
      <c r="C41" s="12"/>
      <c r="D41" s="12"/>
      <c r="E41" s="12"/>
      <c r="F41" s="12"/>
      <c r="G41" s="15"/>
    </row>
    <row r="42" spans="1:7" x14ac:dyDescent="0.45">
      <c r="A42" s="12"/>
      <c r="B42" s="12"/>
      <c r="C42" s="12"/>
      <c r="D42" s="12"/>
      <c r="E42" s="12"/>
      <c r="F42" s="12"/>
      <c r="G42" s="15"/>
    </row>
    <row r="43" spans="1:7" x14ac:dyDescent="0.45">
      <c r="A43" s="12"/>
      <c r="B43" s="12"/>
      <c r="C43" s="12"/>
      <c r="D43" s="12"/>
      <c r="E43" s="12"/>
      <c r="F43" s="12"/>
      <c r="G43" s="15"/>
    </row>
    <row r="44" spans="1:7" x14ac:dyDescent="0.45">
      <c r="A44" s="12"/>
      <c r="B44" s="12"/>
      <c r="C44" s="12"/>
      <c r="D44" s="12"/>
      <c r="E44" s="12"/>
      <c r="F44" s="12"/>
      <c r="G44" s="15"/>
    </row>
    <row r="45" spans="1:7" x14ac:dyDescent="0.45">
      <c r="A45" s="12"/>
      <c r="B45" s="12"/>
      <c r="C45" s="12"/>
      <c r="D45" s="12"/>
      <c r="E45" s="12"/>
      <c r="F45" s="12"/>
      <c r="G45" s="15"/>
    </row>
    <row r="46" spans="1:7" x14ac:dyDescent="0.45">
      <c r="A46" s="12"/>
      <c r="B46" s="12"/>
      <c r="C46" s="12"/>
      <c r="D46" s="12"/>
      <c r="E46" s="12"/>
      <c r="F46" s="12"/>
      <c r="G46" s="15"/>
    </row>
    <row r="47" spans="1:7" x14ac:dyDescent="0.45">
      <c r="A47" s="12"/>
      <c r="B47" s="12"/>
      <c r="C47" s="12"/>
      <c r="D47" s="12"/>
      <c r="E47" s="12"/>
      <c r="F47" s="12"/>
      <c r="G47" s="15"/>
    </row>
    <row r="48" spans="1:7" x14ac:dyDescent="0.45">
      <c r="A48" s="12"/>
      <c r="B48" s="12"/>
      <c r="C48" s="12"/>
      <c r="D48" s="12"/>
      <c r="E48" s="12"/>
      <c r="F48" s="12"/>
      <c r="G48" s="15"/>
    </row>
    <row r="49" spans="1:7" x14ac:dyDescent="0.45">
      <c r="A49" s="12"/>
      <c r="B49" s="12"/>
      <c r="C49" s="12"/>
      <c r="D49" s="12"/>
      <c r="E49" s="12"/>
      <c r="F49" s="12"/>
      <c r="G49" s="15"/>
    </row>
    <row r="50" spans="1:7" x14ac:dyDescent="0.45">
      <c r="A50" s="12"/>
      <c r="B50" s="12"/>
      <c r="C50" s="12"/>
      <c r="D50" s="12"/>
      <c r="E50" s="12"/>
      <c r="F50" s="12"/>
      <c r="G50" s="15"/>
    </row>
    <row r="51" spans="1:7" x14ac:dyDescent="0.45">
      <c r="A51" s="12"/>
      <c r="B51" s="12"/>
      <c r="C51" s="12"/>
      <c r="D51" s="12"/>
      <c r="E51" s="12"/>
      <c r="F51" s="12"/>
      <c r="G51" s="15"/>
    </row>
    <row r="52" spans="1:7" x14ac:dyDescent="0.45">
      <c r="A52" s="12"/>
      <c r="B52" s="12"/>
      <c r="C52" s="12"/>
      <c r="D52" s="12"/>
      <c r="E52" s="12"/>
      <c r="F52" s="12"/>
      <c r="G52" s="15"/>
    </row>
    <row r="53" spans="1:7" x14ac:dyDescent="0.45">
      <c r="A53" s="12"/>
      <c r="B53" s="12"/>
      <c r="C53" s="12"/>
      <c r="D53" s="12"/>
      <c r="E53" s="12"/>
      <c r="F53" s="12"/>
      <c r="G53" s="15"/>
    </row>
    <row r="54" spans="1:7" x14ac:dyDescent="0.45">
      <c r="A54" s="12"/>
      <c r="B54" s="12"/>
      <c r="C54" s="12"/>
      <c r="D54" s="12"/>
      <c r="E54" s="12"/>
      <c r="F54" s="12"/>
      <c r="G54" s="15"/>
    </row>
    <row r="55" spans="1:7" x14ac:dyDescent="0.45">
      <c r="A55" s="12"/>
      <c r="B55" s="12"/>
      <c r="C55" s="12"/>
      <c r="D55" s="12"/>
      <c r="E55" s="12"/>
      <c r="F55" s="12"/>
      <c r="G55" s="15"/>
    </row>
    <row r="56" spans="1:7" x14ac:dyDescent="0.45">
      <c r="A56" s="12"/>
      <c r="B56" s="12"/>
      <c r="C56" s="12"/>
      <c r="D56" s="12"/>
      <c r="E56" s="12"/>
      <c r="F56" s="12"/>
      <c r="G56" s="15"/>
    </row>
    <row r="57" spans="1:7" x14ac:dyDescent="0.45">
      <c r="A57" s="12"/>
      <c r="B57" s="12"/>
      <c r="C57" s="12"/>
      <c r="D57" s="12"/>
      <c r="E57" s="12"/>
      <c r="F57" s="12"/>
      <c r="G57" s="15"/>
    </row>
    <row r="58" spans="1:7" x14ac:dyDescent="0.45">
      <c r="A58" s="12"/>
      <c r="B58" s="12"/>
      <c r="C58" s="12"/>
      <c r="D58" s="12"/>
      <c r="E58" s="12"/>
      <c r="F58" s="12"/>
      <c r="G58" s="15"/>
    </row>
    <row r="59" spans="1:7" x14ac:dyDescent="0.45">
      <c r="A59" s="12"/>
      <c r="B59" s="12"/>
      <c r="C59" s="12"/>
      <c r="D59" s="12"/>
      <c r="E59" s="12"/>
      <c r="F59" s="12"/>
      <c r="G59" s="15"/>
    </row>
    <row r="60" spans="1:7" x14ac:dyDescent="0.45">
      <c r="A60" s="12"/>
      <c r="B60" s="12"/>
      <c r="C60" s="12"/>
      <c r="D60" s="12"/>
      <c r="E60" s="12"/>
      <c r="F60" s="12"/>
      <c r="G60" s="15"/>
    </row>
    <row r="61" spans="1:7" x14ac:dyDescent="0.45">
      <c r="A61" s="12"/>
      <c r="B61" s="12"/>
      <c r="C61" s="12"/>
      <c r="D61" s="12"/>
      <c r="E61" s="12"/>
      <c r="F61" s="12"/>
      <c r="G61" s="15"/>
    </row>
    <row r="62" spans="1:7" x14ac:dyDescent="0.45">
      <c r="A62" s="12"/>
      <c r="B62" s="12"/>
      <c r="C62" s="12"/>
      <c r="D62" s="12"/>
      <c r="E62" s="12"/>
      <c r="F62" s="12"/>
      <c r="G62" s="15"/>
    </row>
    <row r="63" spans="1:7" x14ac:dyDescent="0.45">
      <c r="A63" s="12"/>
      <c r="B63" s="12"/>
      <c r="C63" s="12"/>
      <c r="D63" s="12"/>
      <c r="E63" s="12"/>
      <c r="F63" s="12"/>
      <c r="G63" s="15"/>
    </row>
    <row r="64" spans="1:7" x14ac:dyDescent="0.45">
      <c r="A64" s="12"/>
      <c r="B64" s="12"/>
      <c r="C64" s="12"/>
      <c r="D64" s="12"/>
      <c r="E64" s="12"/>
      <c r="F64" s="12"/>
      <c r="G64" s="15"/>
    </row>
    <row r="65" spans="1:7" x14ac:dyDescent="0.45">
      <c r="A65" s="12"/>
      <c r="B65" s="12"/>
      <c r="C65" s="12"/>
      <c r="D65" s="12"/>
      <c r="E65" s="12"/>
      <c r="F65" s="12"/>
      <c r="G65" s="15"/>
    </row>
    <row r="66" spans="1:7" x14ac:dyDescent="0.45">
      <c r="A66" s="12"/>
      <c r="B66" s="12"/>
      <c r="C66" s="12"/>
      <c r="D66" s="12"/>
      <c r="E66" s="12"/>
      <c r="F66" s="12"/>
      <c r="G66" s="15"/>
    </row>
    <row r="67" spans="1:7" x14ac:dyDescent="0.45">
      <c r="A67" s="12"/>
      <c r="B67" s="12"/>
      <c r="C67" s="12"/>
      <c r="D67" s="12"/>
      <c r="E67" s="12"/>
      <c r="F67" s="12"/>
      <c r="G67" s="15"/>
    </row>
    <row r="68" spans="1:7" x14ac:dyDescent="0.45">
      <c r="A68" s="12"/>
      <c r="B68" s="12"/>
      <c r="C68" s="12"/>
      <c r="D68" s="12"/>
      <c r="E68" s="12"/>
      <c r="F68" s="12"/>
      <c r="G68" s="15"/>
    </row>
    <row r="69" spans="1:7" x14ac:dyDescent="0.45">
      <c r="A69" s="12"/>
      <c r="B69" s="12"/>
      <c r="C69" s="12"/>
      <c r="D69" s="12"/>
      <c r="E69" s="12"/>
      <c r="F69" s="12"/>
      <c r="G69" s="15"/>
    </row>
    <row r="70" spans="1:7" x14ac:dyDescent="0.45">
      <c r="A70" s="12"/>
      <c r="B70" s="12"/>
      <c r="C70" s="12"/>
      <c r="D70" s="12"/>
      <c r="E70" s="12"/>
      <c r="F70" s="12"/>
      <c r="G70" s="15"/>
    </row>
    <row r="71" spans="1:7" x14ac:dyDescent="0.45">
      <c r="A71" s="12"/>
      <c r="B71" s="12"/>
      <c r="C71" s="12"/>
      <c r="D71" s="12"/>
      <c r="E71" s="12"/>
      <c r="F71" s="12"/>
      <c r="G71" s="15"/>
    </row>
    <row r="72" spans="1:7" x14ac:dyDescent="0.45">
      <c r="A72" s="12"/>
      <c r="B72" s="12"/>
      <c r="C72" s="12"/>
      <c r="D72" s="12"/>
      <c r="E72" s="12"/>
      <c r="F72" s="12"/>
      <c r="G72" s="15"/>
    </row>
    <row r="73" spans="1:7" x14ac:dyDescent="0.45">
      <c r="A73" s="12"/>
      <c r="B73" s="12"/>
      <c r="C73" s="12"/>
      <c r="D73" s="12"/>
      <c r="E73" s="12"/>
      <c r="F73" s="12"/>
      <c r="G73" s="15"/>
    </row>
    <row r="74" spans="1:7" x14ac:dyDescent="0.45">
      <c r="A74" s="12"/>
      <c r="B74" s="12"/>
      <c r="C74" s="12"/>
      <c r="D74" s="12"/>
      <c r="E74" s="12"/>
      <c r="F74" s="12"/>
      <c r="G74" s="15"/>
    </row>
    <row r="75" spans="1:7" x14ac:dyDescent="0.45">
      <c r="A75" s="12"/>
      <c r="B75" s="12"/>
      <c r="C75" s="12"/>
      <c r="D75" s="12"/>
      <c r="E75" s="12"/>
      <c r="F75" s="12"/>
      <c r="G75" s="15"/>
    </row>
    <row r="76" spans="1:7" x14ac:dyDescent="0.45">
      <c r="A76" s="12"/>
      <c r="B76" s="12"/>
      <c r="C76" s="12"/>
      <c r="D76" s="12"/>
      <c r="E76" s="12"/>
      <c r="F76" s="12"/>
      <c r="G76" s="15"/>
    </row>
    <row r="77" spans="1:7" x14ac:dyDescent="0.45">
      <c r="A77" s="12"/>
      <c r="B77" s="12"/>
      <c r="C77" s="12"/>
      <c r="D77" s="12"/>
      <c r="E77" s="12"/>
      <c r="F77" s="12"/>
      <c r="G77" s="15"/>
    </row>
    <row r="78" spans="1:7" x14ac:dyDescent="0.45">
      <c r="A78" s="12"/>
      <c r="B78" s="12"/>
      <c r="C78" s="12"/>
      <c r="D78" s="12"/>
      <c r="E78" s="12"/>
      <c r="F78" s="12"/>
      <c r="G78" s="15"/>
    </row>
    <row r="79" spans="1:7" x14ac:dyDescent="0.45">
      <c r="A79" s="12"/>
      <c r="B79" s="12"/>
      <c r="C79" s="12"/>
      <c r="D79" s="12"/>
      <c r="E79" s="12"/>
      <c r="F79" s="12"/>
      <c r="G79" s="15"/>
    </row>
    <row r="80" spans="1:7" x14ac:dyDescent="0.45">
      <c r="A80" s="12"/>
      <c r="B80" s="12"/>
      <c r="C80" s="12"/>
      <c r="D80" s="12"/>
      <c r="E80" s="12"/>
      <c r="F80" s="12"/>
      <c r="G80" s="15"/>
    </row>
    <row r="81" spans="1:7" x14ac:dyDescent="0.45">
      <c r="A81" s="12"/>
      <c r="B81" s="12"/>
      <c r="C81" s="12"/>
      <c r="D81" s="12"/>
      <c r="E81" s="12"/>
      <c r="F81" s="12"/>
      <c r="G81" s="15"/>
    </row>
    <row r="82" spans="1:7" x14ac:dyDescent="0.45">
      <c r="A82" s="12"/>
      <c r="B82" s="12"/>
      <c r="C82" s="12"/>
      <c r="D82" s="12"/>
      <c r="E82" s="12"/>
      <c r="F82" s="12"/>
      <c r="G82" s="15"/>
    </row>
    <row r="83" spans="1:7" x14ac:dyDescent="0.45">
      <c r="A83" s="12"/>
      <c r="B83" s="12"/>
      <c r="C83" s="12"/>
      <c r="D83" s="12"/>
      <c r="E83" s="12"/>
      <c r="F83" s="12"/>
      <c r="G83" s="15"/>
    </row>
    <row r="84" spans="1:7" x14ac:dyDescent="0.45">
      <c r="A84" s="12"/>
      <c r="B84" s="12"/>
      <c r="C84" s="12"/>
      <c r="D84" s="12"/>
      <c r="E84" s="12"/>
      <c r="F84" s="12"/>
      <c r="G84" s="15"/>
    </row>
    <row r="85" spans="1:7" x14ac:dyDescent="0.45">
      <c r="A85" s="12"/>
      <c r="B85" s="12"/>
      <c r="C85" s="12"/>
      <c r="D85" s="12"/>
      <c r="E85" s="12"/>
      <c r="F85" s="12"/>
      <c r="G85" s="15"/>
    </row>
    <row r="86" spans="1:7" x14ac:dyDescent="0.45">
      <c r="A86" s="12"/>
      <c r="B86" s="12"/>
      <c r="C86" s="12"/>
      <c r="D86" s="12"/>
      <c r="E86" s="12"/>
      <c r="F86" s="12"/>
      <c r="G86" s="15"/>
    </row>
    <row r="87" spans="1:7" x14ac:dyDescent="0.45">
      <c r="A87" s="12"/>
      <c r="B87" s="12"/>
      <c r="C87" s="12"/>
      <c r="D87" s="12"/>
      <c r="E87" s="12"/>
      <c r="F87" s="12"/>
      <c r="G87" s="15"/>
    </row>
    <row r="88" spans="1:7" x14ac:dyDescent="0.45">
      <c r="A88" s="12"/>
      <c r="B88" s="12"/>
      <c r="C88" s="12"/>
      <c r="D88" s="12"/>
      <c r="E88" s="12"/>
      <c r="F88" s="12"/>
      <c r="G88" s="15"/>
    </row>
    <row r="89" spans="1:7" x14ac:dyDescent="0.45">
      <c r="A89" s="12"/>
      <c r="B89" s="12"/>
      <c r="C89" s="12"/>
      <c r="D89" s="12"/>
      <c r="E89" s="12"/>
      <c r="F89" s="12"/>
      <c r="G89" s="15"/>
    </row>
    <row r="90" spans="1:7" x14ac:dyDescent="0.45">
      <c r="A90" s="12"/>
      <c r="B90" s="12"/>
      <c r="C90" s="12"/>
      <c r="D90" s="12"/>
      <c r="E90" s="12"/>
      <c r="F90" s="12"/>
      <c r="G90" s="15"/>
    </row>
    <row r="91" spans="1:7" x14ac:dyDescent="0.45">
      <c r="A91" s="12"/>
      <c r="B91" s="12"/>
      <c r="C91" s="12"/>
      <c r="D91" s="12"/>
      <c r="E91" s="12"/>
      <c r="F91" s="12"/>
      <c r="G91" s="15"/>
    </row>
    <row r="92" spans="1:7" x14ac:dyDescent="0.45">
      <c r="A92" s="12"/>
      <c r="B92" s="12"/>
      <c r="C92" s="12"/>
      <c r="D92" s="12"/>
      <c r="E92" s="12"/>
      <c r="F92" s="12"/>
      <c r="G92" s="15"/>
    </row>
    <row r="93" spans="1:7" x14ac:dyDescent="0.45">
      <c r="A93" s="12"/>
      <c r="B93" s="12"/>
      <c r="C93" s="12"/>
      <c r="D93" s="12"/>
      <c r="E93" s="12"/>
      <c r="F93" s="12"/>
      <c r="G93" s="15"/>
    </row>
    <row r="94" spans="1:7" x14ac:dyDescent="0.45">
      <c r="A94" s="12"/>
      <c r="B94" s="12"/>
      <c r="C94" s="12"/>
      <c r="D94" s="12"/>
      <c r="E94" s="12"/>
      <c r="F94" s="12"/>
      <c r="G94" s="15"/>
    </row>
    <row r="95" spans="1:7" x14ac:dyDescent="0.45">
      <c r="A95" s="12"/>
      <c r="B95" s="12"/>
      <c r="C95" s="12"/>
      <c r="D95" s="12"/>
      <c r="E95" s="12"/>
      <c r="F95" s="12"/>
      <c r="G95" s="15"/>
    </row>
    <row r="96" spans="1:7" x14ac:dyDescent="0.45">
      <c r="A96" s="12"/>
      <c r="B96" s="12"/>
      <c r="C96" s="12"/>
      <c r="D96" s="12"/>
      <c r="E96" s="12"/>
      <c r="F96" s="12"/>
      <c r="G96" s="15"/>
    </row>
    <row r="97" spans="1:7" x14ac:dyDescent="0.45">
      <c r="A97" s="12"/>
      <c r="B97" s="12"/>
      <c r="C97" s="12"/>
      <c r="D97" s="12"/>
      <c r="E97" s="12"/>
      <c r="F97" s="12"/>
      <c r="G97" s="15"/>
    </row>
    <row r="98" spans="1:7" x14ac:dyDescent="0.45">
      <c r="A98" s="12"/>
      <c r="B98" s="12"/>
      <c r="C98" s="12"/>
      <c r="D98" s="12"/>
      <c r="E98" s="12"/>
      <c r="F98" s="12"/>
      <c r="G98" s="15"/>
    </row>
    <row r="99" spans="1:7" x14ac:dyDescent="0.45">
      <c r="A99" s="12"/>
      <c r="B99" s="12"/>
      <c r="C99" s="12"/>
      <c r="D99" s="12"/>
      <c r="E99" s="12"/>
      <c r="F99" s="12"/>
      <c r="G99" s="15"/>
    </row>
    <row r="100" spans="1:7" x14ac:dyDescent="0.45">
      <c r="A100" s="12"/>
      <c r="B100" s="12"/>
      <c r="C100" s="12"/>
      <c r="D100" s="12"/>
      <c r="E100" s="12"/>
      <c r="F100" s="12"/>
      <c r="G100" s="15"/>
    </row>
    <row r="101" spans="1:7" x14ac:dyDescent="0.45">
      <c r="A101" s="12"/>
      <c r="B101" s="12"/>
      <c r="C101" s="12"/>
      <c r="D101" s="12"/>
      <c r="E101" s="12"/>
      <c r="F101" s="12"/>
      <c r="G101" s="15"/>
    </row>
    <row r="102" spans="1:7" x14ac:dyDescent="0.45">
      <c r="A102" s="12"/>
      <c r="B102" s="12"/>
      <c r="C102" s="12"/>
      <c r="D102" s="12"/>
      <c r="E102" s="12"/>
      <c r="F102" s="12"/>
      <c r="G102" s="15"/>
    </row>
    <row r="103" spans="1:7" x14ac:dyDescent="0.45">
      <c r="A103" s="12"/>
      <c r="B103" s="12"/>
      <c r="C103" s="12"/>
      <c r="D103" s="12"/>
      <c r="E103" s="12"/>
      <c r="F103" s="12"/>
      <c r="G103" s="15"/>
    </row>
    <row r="104" spans="1:7" x14ac:dyDescent="0.45">
      <c r="A104" s="12"/>
      <c r="B104" s="12"/>
      <c r="C104" s="12"/>
      <c r="D104" s="12"/>
      <c r="E104" s="12"/>
      <c r="F104" s="12"/>
      <c r="G104" s="15"/>
    </row>
    <row r="105" spans="1:7" x14ac:dyDescent="0.45">
      <c r="A105" s="12"/>
      <c r="B105" s="12"/>
      <c r="C105" s="12"/>
      <c r="D105" s="12"/>
      <c r="E105" s="12"/>
      <c r="F105" s="12"/>
      <c r="G105" s="15"/>
    </row>
    <row r="106" spans="1:7" x14ac:dyDescent="0.45">
      <c r="A106" s="12"/>
      <c r="B106" s="12"/>
      <c r="C106" s="12"/>
      <c r="D106" s="12"/>
      <c r="E106" s="12"/>
      <c r="F106" s="12"/>
      <c r="G106" s="15"/>
    </row>
    <row r="107" spans="1:7" x14ac:dyDescent="0.45">
      <c r="A107" s="12"/>
      <c r="B107" s="12"/>
      <c r="C107" s="12"/>
      <c r="D107" s="12"/>
      <c r="E107" s="12"/>
      <c r="F107" s="12"/>
      <c r="G107" s="15"/>
    </row>
    <row r="108" spans="1:7" x14ac:dyDescent="0.45">
      <c r="A108" s="12"/>
      <c r="B108" s="12"/>
      <c r="C108" s="12"/>
      <c r="D108" s="12"/>
      <c r="E108" s="12"/>
      <c r="F108" s="12"/>
      <c r="G108" s="15"/>
    </row>
    <row r="109" spans="1:7" x14ac:dyDescent="0.45">
      <c r="A109" s="12"/>
      <c r="B109" s="12"/>
      <c r="C109" s="12"/>
      <c r="D109" s="12"/>
      <c r="E109" s="12"/>
      <c r="F109" s="12"/>
      <c r="G109" s="15"/>
    </row>
    <row r="110" spans="1:7" x14ac:dyDescent="0.45">
      <c r="A110" s="12"/>
      <c r="B110" s="12"/>
      <c r="C110" s="12"/>
      <c r="D110" s="12"/>
      <c r="E110" s="12"/>
      <c r="F110" s="12"/>
      <c r="G110" s="15"/>
    </row>
    <row r="111" spans="1:7" x14ac:dyDescent="0.45">
      <c r="A111" s="12"/>
      <c r="B111" s="12"/>
      <c r="C111" s="12"/>
      <c r="D111" s="12"/>
      <c r="E111" s="12"/>
      <c r="F111" s="12"/>
      <c r="G111" s="15"/>
    </row>
    <row r="112" spans="1:7" x14ac:dyDescent="0.45">
      <c r="A112" s="12"/>
      <c r="B112" s="12"/>
      <c r="C112" s="12"/>
      <c r="D112" s="12"/>
      <c r="E112" s="12"/>
      <c r="F112" s="12"/>
      <c r="G112" s="15"/>
    </row>
    <row r="113" spans="1:7" x14ac:dyDescent="0.45">
      <c r="A113" s="12"/>
      <c r="B113" s="12"/>
      <c r="C113" s="12"/>
      <c r="D113" s="12"/>
      <c r="E113" s="12"/>
      <c r="F113" s="12"/>
      <c r="G113" s="15"/>
    </row>
    <row r="114" spans="1:7" x14ac:dyDescent="0.45">
      <c r="A114" s="12"/>
      <c r="B114" s="12"/>
      <c r="C114" s="12"/>
      <c r="D114" s="12"/>
      <c r="E114" s="12"/>
      <c r="F114" s="12"/>
      <c r="G114" s="15"/>
    </row>
    <row r="115" spans="1:7" x14ac:dyDescent="0.45">
      <c r="A115" s="12"/>
      <c r="B115" s="12"/>
      <c r="C115" s="12"/>
      <c r="D115" s="12"/>
      <c r="E115" s="12"/>
      <c r="F115" s="12"/>
      <c r="G115" s="15"/>
    </row>
    <row r="116" spans="1:7" x14ac:dyDescent="0.45">
      <c r="A116" s="12"/>
      <c r="B116" s="12"/>
      <c r="C116" s="12"/>
      <c r="D116" s="12"/>
      <c r="E116" s="12"/>
      <c r="F116" s="12"/>
      <c r="G116" s="15"/>
    </row>
    <row r="117" spans="1:7" x14ac:dyDescent="0.45">
      <c r="A117" s="12"/>
      <c r="B117" s="12"/>
      <c r="C117" s="12"/>
      <c r="D117" s="12"/>
      <c r="E117" s="12"/>
      <c r="F117" s="12"/>
      <c r="G117" s="15"/>
    </row>
    <row r="118" spans="1:7" x14ac:dyDescent="0.45">
      <c r="A118" s="12"/>
      <c r="B118" s="12"/>
      <c r="C118" s="12"/>
      <c r="D118" s="12"/>
      <c r="E118" s="12"/>
      <c r="F118" s="12"/>
      <c r="G118" s="15"/>
    </row>
    <row r="119" spans="1:7" x14ac:dyDescent="0.45">
      <c r="A119" s="12"/>
      <c r="B119" s="12"/>
      <c r="C119" s="12"/>
      <c r="D119" s="12"/>
      <c r="E119" s="12"/>
      <c r="F119" s="12"/>
      <c r="G119" s="15"/>
    </row>
    <row r="120" spans="1:7" x14ac:dyDescent="0.45">
      <c r="A120" s="12"/>
      <c r="B120" s="12"/>
      <c r="C120" s="12"/>
      <c r="D120" s="12"/>
      <c r="E120" s="12"/>
      <c r="F120" s="12"/>
      <c r="G120" s="15"/>
    </row>
    <row r="121" spans="1:7" x14ac:dyDescent="0.45">
      <c r="A121" s="12"/>
      <c r="B121" s="12"/>
      <c r="C121" s="12"/>
      <c r="D121" s="12"/>
      <c r="E121" s="12"/>
      <c r="F121" s="12"/>
      <c r="G121" s="15"/>
    </row>
    <row r="122" spans="1:7" x14ac:dyDescent="0.45">
      <c r="A122" s="12"/>
      <c r="B122" s="12"/>
      <c r="C122" s="12"/>
      <c r="D122" s="12"/>
      <c r="E122" s="12"/>
      <c r="F122" s="12"/>
      <c r="G122" s="15"/>
    </row>
    <row r="123" spans="1:7" x14ac:dyDescent="0.45">
      <c r="A123" s="12"/>
      <c r="B123" s="12"/>
      <c r="C123" s="12"/>
      <c r="D123" s="12"/>
      <c r="E123" s="12"/>
      <c r="F123" s="12"/>
      <c r="G123" s="15"/>
    </row>
    <row r="124" spans="1:7" x14ac:dyDescent="0.45">
      <c r="A124" s="12"/>
      <c r="B124" s="12"/>
      <c r="C124" s="12"/>
      <c r="D124" s="12"/>
      <c r="E124" s="12"/>
      <c r="F124" s="12"/>
      <c r="G124" s="15"/>
    </row>
    <row r="125" spans="1:7" x14ac:dyDescent="0.45">
      <c r="A125" s="12"/>
      <c r="B125" s="12"/>
      <c r="C125" s="12"/>
      <c r="D125" s="12"/>
      <c r="E125" s="12"/>
      <c r="F125" s="12"/>
      <c r="G125" s="15"/>
    </row>
    <row r="126" spans="1:7" x14ac:dyDescent="0.45">
      <c r="A126" s="12"/>
      <c r="B126" s="12"/>
      <c r="C126" s="12"/>
      <c r="D126" s="12"/>
      <c r="E126" s="12"/>
      <c r="F126" s="12"/>
      <c r="G126" s="15"/>
    </row>
    <row r="127" spans="1:7" x14ac:dyDescent="0.45">
      <c r="A127" s="12"/>
      <c r="B127" s="12"/>
      <c r="C127" s="12"/>
      <c r="D127" s="12"/>
      <c r="E127" s="12"/>
      <c r="F127" s="12"/>
      <c r="G127" s="15"/>
    </row>
    <row r="128" spans="1:7" x14ac:dyDescent="0.45">
      <c r="A128" s="12"/>
      <c r="B128" s="12"/>
      <c r="C128" s="12"/>
      <c r="D128" s="12"/>
      <c r="E128" s="12"/>
      <c r="F128" s="12"/>
      <c r="G128" s="15"/>
    </row>
    <row r="129" spans="1:7" x14ac:dyDescent="0.45">
      <c r="A129" s="12"/>
      <c r="B129" s="12"/>
      <c r="C129" s="12"/>
      <c r="D129" s="12"/>
      <c r="E129" s="12"/>
      <c r="F129" s="12"/>
      <c r="G129" s="15"/>
    </row>
    <row r="130" spans="1:7" x14ac:dyDescent="0.45">
      <c r="A130" s="12"/>
      <c r="B130" s="12"/>
      <c r="C130" s="12"/>
      <c r="D130" s="12"/>
      <c r="E130" s="12"/>
      <c r="F130" s="12"/>
      <c r="G130" s="15"/>
    </row>
    <row r="131" spans="1:7" x14ac:dyDescent="0.45">
      <c r="A131" s="12"/>
      <c r="B131" s="12"/>
      <c r="C131" s="12"/>
      <c r="D131" s="12"/>
      <c r="E131" s="12"/>
      <c r="F131" s="12"/>
      <c r="G131" s="15"/>
    </row>
    <row r="132" spans="1:7" x14ac:dyDescent="0.45">
      <c r="A132" s="12"/>
      <c r="B132" s="12"/>
      <c r="C132" s="12"/>
      <c r="D132" s="12"/>
      <c r="E132" s="12"/>
      <c r="F132" s="12"/>
      <c r="G132" s="15"/>
    </row>
    <row r="133" spans="1:7" x14ac:dyDescent="0.45">
      <c r="A133" s="12"/>
      <c r="B133" s="12"/>
      <c r="C133" s="12"/>
      <c r="D133" s="12"/>
      <c r="E133" s="12"/>
      <c r="F133" s="12"/>
      <c r="G133" s="15"/>
    </row>
    <row r="134" spans="1:7" x14ac:dyDescent="0.45">
      <c r="A134" s="12"/>
      <c r="B134" s="12"/>
      <c r="C134" s="12"/>
      <c r="D134" s="12"/>
      <c r="E134" s="12"/>
      <c r="F134" s="12"/>
      <c r="G134" s="15"/>
    </row>
    <row r="135" spans="1:7" x14ac:dyDescent="0.45">
      <c r="A135" s="12"/>
      <c r="B135" s="12"/>
      <c r="C135" s="12"/>
      <c r="D135" s="12"/>
      <c r="E135" s="12"/>
      <c r="F135" s="12"/>
      <c r="G135" s="15"/>
    </row>
    <row r="136" spans="1:7" x14ac:dyDescent="0.45">
      <c r="A136" s="12"/>
      <c r="B136" s="12"/>
      <c r="C136" s="12"/>
      <c r="D136" s="12"/>
      <c r="E136" s="12"/>
      <c r="F136" s="12"/>
      <c r="G136" s="15"/>
    </row>
    <row r="137" spans="1:7" x14ac:dyDescent="0.45">
      <c r="A137" s="12"/>
      <c r="B137" s="12"/>
      <c r="C137" s="12"/>
      <c r="D137" s="12"/>
      <c r="E137" s="12"/>
      <c r="F137" s="12"/>
      <c r="G137" s="15"/>
    </row>
    <row r="138" spans="1:7" x14ac:dyDescent="0.45">
      <c r="A138" s="12"/>
      <c r="B138" s="12"/>
      <c r="C138" s="12"/>
      <c r="D138" s="12"/>
      <c r="E138" s="12"/>
      <c r="F138" s="12"/>
      <c r="G138" s="15"/>
    </row>
    <row r="139" spans="1:7" x14ac:dyDescent="0.45">
      <c r="A139" s="12"/>
      <c r="B139" s="12"/>
      <c r="C139" s="12"/>
      <c r="D139" s="12"/>
      <c r="E139" s="12"/>
      <c r="F139" s="12"/>
      <c r="G139" s="15"/>
    </row>
    <row r="140" spans="1:7" x14ac:dyDescent="0.45">
      <c r="A140" s="12"/>
      <c r="B140" s="12"/>
      <c r="C140" s="12"/>
      <c r="D140" s="12"/>
      <c r="E140" s="12"/>
      <c r="F140" s="12"/>
      <c r="G140" s="15"/>
    </row>
    <row r="141" spans="1:7" x14ac:dyDescent="0.45">
      <c r="A141" s="12"/>
      <c r="B141" s="12"/>
      <c r="C141" s="12"/>
      <c r="D141" s="12"/>
      <c r="E141" s="12"/>
      <c r="F141" s="12"/>
      <c r="G141" s="15"/>
    </row>
    <row r="142" spans="1:7" x14ac:dyDescent="0.45">
      <c r="A142" s="12"/>
      <c r="B142" s="12"/>
      <c r="C142" s="12"/>
      <c r="D142" s="12"/>
      <c r="E142" s="12"/>
      <c r="F142" s="12"/>
      <c r="G142" s="15"/>
    </row>
    <row r="143" spans="1:7" x14ac:dyDescent="0.45">
      <c r="A143" s="12"/>
      <c r="B143" s="12"/>
      <c r="C143" s="12"/>
      <c r="D143" s="12"/>
      <c r="E143" s="12"/>
      <c r="F143" s="12"/>
      <c r="G143" s="15"/>
    </row>
    <row r="144" spans="1:7" x14ac:dyDescent="0.45">
      <c r="A144" s="12"/>
      <c r="B144" s="12"/>
      <c r="C144" s="12"/>
      <c r="D144" s="12"/>
      <c r="E144" s="12"/>
      <c r="F144" s="12"/>
      <c r="G144" s="15"/>
    </row>
    <row r="145" spans="1:7" x14ac:dyDescent="0.45">
      <c r="A145" s="12"/>
      <c r="B145" s="12"/>
      <c r="C145" s="12"/>
      <c r="D145" s="12"/>
      <c r="E145" s="12"/>
      <c r="F145" s="12"/>
      <c r="G145" s="15"/>
    </row>
    <row r="146" spans="1:7" x14ac:dyDescent="0.45">
      <c r="A146" s="12"/>
      <c r="B146" s="12"/>
      <c r="C146" s="12"/>
      <c r="D146" s="12"/>
      <c r="E146" s="12"/>
      <c r="F146" s="12"/>
      <c r="G146" s="15"/>
    </row>
    <row r="147" spans="1:7" x14ac:dyDescent="0.45">
      <c r="A147" s="12"/>
      <c r="B147" s="12"/>
      <c r="C147" s="12"/>
      <c r="D147" s="12"/>
      <c r="E147" s="12"/>
      <c r="F147" s="12"/>
      <c r="G147" s="15"/>
    </row>
    <row r="148" spans="1:7" x14ac:dyDescent="0.45">
      <c r="A148" s="12"/>
      <c r="B148" s="12"/>
      <c r="C148" s="12"/>
      <c r="D148" s="12"/>
      <c r="E148" s="12"/>
      <c r="F148" s="12"/>
      <c r="G148" s="15"/>
    </row>
    <row r="149" spans="1:7" x14ac:dyDescent="0.45">
      <c r="A149" s="12"/>
      <c r="B149" s="12"/>
      <c r="C149" s="12"/>
      <c r="D149" s="12"/>
      <c r="E149" s="12"/>
      <c r="F149" s="12"/>
      <c r="G149" s="15"/>
    </row>
    <row r="150" spans="1:7" x14ac:dyDescent="0.45">
      <c r="A150" s="12"/>
      <c r="B150" s="12"/>
      <c r="C150" s="12"/>
      <c r="D150" s="12"/>
      <c r="E150" s="12"/>
      <c r="F150" s="12"/>
      <c r="G150" s="15"/>
    </row>
    <row r="151" spans="1:7" x14ac:dyDescent="0.45">
      <c r="A151" s="12"/>
      <c r="B151" s="12"/>
      <c r="C151" s="12"/>
      <c r="D151" s="12"/>
      <c r="E151" s="12"/>
      <c r="F151" s="12"/>
      <c r="G151" s="15"/>
    </row>
    <row r="152" spans="1:7" x14ac:dyDescent="0.45">
      <c r="A152" s="12"/>
      <c r="B152" s="12"/>
      <c r="C152" s="12"/>
      <c r="D152" s="12"/>
      <c r="E152" s="12"/>
      <c r="F152" s="12"/>
      <c r="G152" s="15"/>
    </row>
    <row r="153" spans="1:7" x14ac:dyDescent="0.45">
      <c r="A153" s="12"/>
      <c r="B153" s="12"/>
      <c r="C153" s="12"/>
      <c r="D153" s="12"/>
      <c r="E153" s="12"/>
      <c r="F153" s="12"/>
      <c r="G153" s="15"/>
    </row>
    <row r="154" spans="1:7" x14ac:dyDescent="0.45">
      <c r="A154" s="12"/>
      <c r="B154" s="12"/>
      <c r="C154" s="12"/>
      <c r="D154" s="12"/>
      <c r="E154" s="12"/>
      <c r="F154" s="12"/>
      <c r="G154" s="15"/>
    </row>
    <row r="155" spans="1:7" x14ac:dyDescent="0.45">
      <c r="A155" s="12"/>
      <c r="B155" s="12"/>
      <c r="C155" s="12"/>
      <c r="D155" s="12"/>
      <c r="E155" s="12"/>
      <c r="F155" s="12"/>
      <c r="G155" s="15"/>
    </row>
    <row r="156" spans="1:7" x14ac:dyDescent="0.45">
      <c r="A156" s="12"/>
      <c r="B156" s="12"/>
      <c r="C156" s="12"/>
      <c r="D156" s="12"/>
      <c r="E156" s="12"/>
      <c r="F156" s="12"/>
      <c r="G156" s="15"/>
    </row>
    <row r="157" spans="1:7" x14ac:dyDescent="0.45">
      <c r="A157" s="12"/>
      <c r="B157" s="12"/>
      <c r="C157" s="12"/>
      <c r="D157" s="12"/>
      <c r="E157" s="12"/>
      <c r="F157" s="12"/>
      <c r="G157" s="15"/>
    </row>
    <row r="158" spans="1:7" x14ac:dyDescent="0.45">
      <c r="A158" s="12"/>
      <c r="B158" s="12"/>
      <c r="C158" s="12"/>
      <c r="D158" s="12"/>
      <c r="E158" s="12"/>
      <c r="F158" s="12"/>
      <c r="G158" s="15"/>
    </row>
    <row r="159" spans="1:7" x14ac:dyDescent="0.45">
      <c r="A159" s="12"/>
      <c r="B159" s="12"/>
      <c r="C159" s="12"/>
      <c r="D159" s="12"/>
      <c r="E159" s="12"/>
      <c r="F159" s="12"/>
      <c r="G159" s="15"/>
    </row>
    <row r="160" spans="1:7" x14ac:dyDescent="0.45">
      <c r="A160" s="12"/>
      <c r="B160" s="12"/>
      <c r="C160" s="12"/>
      <c r="D160" s="12"/>
      <c r="E160" s="12"/>
      <c r="F160" s="12"/>
      <c r="G160" s="15"/>
    </row>
    <row r="161" spans="1:7" x14ac:dyDescent="0.45">
      <c r="A161" s="12"/>
      <c r="B161" s="12"/>
      <c r="C161" s="12"/>
      <c r="D161" s="12"/>
      <c r="E161" s="12"/>
      <c r="F161" s="12"/>
      <c r="G161" s="15"/>
    </row>
    <row r="162" spans="1:7" x14ac:dyDescent="0.45">
      <c r="A162" s="12"/>
      <c r="B162" s="12"/>
      <c r="C162" s="12"/>
      <c r="D162" s="12"/>
      <c r="E162" s="12"/>
      <c r="F162" s="12"/>
      <c r="G162" s="15"/>
    </row>
    <row r="163" spans="1:7" x14ac:dyDescent="0.45">
      <c r="A163" s="12"/>
      <c r="B163" s="12"/>
      <c r="C163" s="12"/>
      <c r="D163" s="12"/>
      <c r="E163" s="12"/>
      <c r="F163" s="12"/>
      <c r="G163" s="15"/>
    </row>
    <row r="164" spans="1:7" x14ac:dyDescent="0.45">
      <c r="A164" s="12"/>
      <c r="B164" s="12"/>
      <c r="C164" s="12"/>
      <c r="D164" s="12"/>
      <c r="E164" s="12"/>
      <c r="F164" s="12"/>
      <c r="G164" s="15"/>
    </row>
    <row r="165" spans="1:7" x14ac:dyDescent="0.45">
      <c r="A165" s="12"/>
      <c r="B165" s="12"/>
      <c r="C165" s="12"/>
      <c r="D165" s="12"/>
      <c r="E165" s="12"/>
      <c r="F165" s="12"/>
      <c r="G165" s="15"/>
    </row>
    <row r="166" spans="1:7" x14ac:dyDescent="0.45">
      <c r="A166" s="12"/>
      <c r="B166" s="12"/>
      <c r="C166" s="12"/>
      <c r="D166" s="12"/>
      <c r="E166" s="12"/>
      <c r="F166" s="12"/>
      <c r="G166" s="15"/>
    </row>
    <row r="167" spans="1:7" x14ac:dyDescent="0.45">
      <c r="A167" s="12"/>
      <c r="B167" s="12"/>
      <c r="C167" s="12"/>
      <c r="D167" s="12"/>
      <c r="E167" s="12"/>
      <c r="F167" s="12"/>
      <c r="G167" s="15"/>
    </row>
    <row r="168" spans="1:7" x14ac:dyDescent="0.45">
      <c r="A168" s="12"/>
      <c r="B168" s="12"/>
      <c r="C168" s="12"/>
      <c r="D168" s="12"/>
      <c r="E168" s="12"/>
      <c r="F168" s="12"/>
      <c r="G168" s="15"/>
    </row>
    <row r="169" spans="1:7" x14ac:dyDescent="0.45">
      <c r="A169" s="12"/>
      <c r="B169" s="12"/>
      <c r="C169" s="12"/>
      <c r="D169" s="12"/>
      <c r="E169" s="12"/>
      <c r="F169" s="12"/>
      <c r="G169" s="15"/>
    </row>
    <row r="170" spans="1:7" x14ac:dyDescent="0.45">
      <c r="A170" s="12"/>
      <c r="B170" s="12"/>
      <c r="C170" s="12"/>
      <c r="D170" s="12"/>
      <c r="E170" s="12"/>
      <c r="F170" s="12"/>
      <c r="G170" s="15"/>
    </row>
    <row r="171" spans="1:7" x14ac:dyDescent="0.45">
      <c r="A171" s="12"/>
      <c r="B171" s="12"/>
      <c r="C171" s="12"/>
      <c r="D171" s="12"/>
      <c r="E171" s="12"/>
      <c r="F171" s="12"/>
      <c r="G171" s="15"/>
    </row>
    <row r="172" spans="1:7" x14ac:dyDescent="0.45">
      <c r="A172" s="12"/>
      <c r="B172" s="12"/>
      <c r="C172" s="12"/>
      <c r="D172" s="12"/>
      <c r="E172" s="12"/>
      <c r="F172" s="12"/>
      <c r="G172" s="15"/>
    </row>
    <row r="173" spans="1:7" x14ac:dyDescent="0.45">
      <c r="A173" s="12"/>
      <c r="B173" s="12"/>
      <c r="C173" s="12"/>
      <c r="D173" s="12"/>
      <c r="E173" s="12"/>
      <c r="F173" s="12"/>
      <c r="G173" s="15"/>
    </row>
    <row r="174" spans="1:7" x14ac:dyDescent="0.45">
      <c r="A174" s="12"/>
      <c r="B174" s="12"/>
      <c r="C174" s="12"/>
      <c r="D174" s="12"/>
      <c r="E174" s="12"/>
      <c r="F174" s="12"/>
      <c r="G174" s="15"/>
    </row>
    <row r="175" spans="1:7" x14ac:dyDescent="0.45">
      <c r="A175" s="12"/>
      <c r="B175" s="12"/>
      <c r="C175" s="12"/>
      <c r="D175" s="12"/>
      <c r="E175" s="12"/>
      <c r="F175" s="12"/>
      <c r="G175" s="15"/>
    </row>
    <row r="176" spans="1:7" x14ac:dyDescent="0.45">
      <c r="A176" s="12"/>
      <c r="B176" s="12"/>
      <c r="C176" s="12"/>
      <c r="D176" s="12"/>
      <c r="E176" s="12"/>
      <c r="F176" s="12"/>
      <c r="G176" s="15"/>
    </row>
    <row r="177" spans="1:7" x14ac:dyDescent="0.45">
      <c r="A177" s="12"/>
      <c r="B177" s="12"/>
      <c r="C177" s="12"/>
      <c r="D177" s="12"/>
      <c r="E177" s="12"/>
      <c r="F177" s="12"/>
      <c r="G177" s="15"/>
    </row>
    <row r="178" spans="1:7" x14ac:dyDescent="0.45">
      <c r="A178" s="12"/>
      <c r="B178" s="12"/>
      <c r="C178" s="12"/>
      <c r="D178" s="12"/>
      <c r="E178" s="12"/>
      <c r="F178" s="12"/>
      <c r="G178" s="15"/>
    </row>
    <row r="179" spans="1:7" x14ac:dyDescent="0.45">
      <c r="A179" s="12"/>
      <c r="B179" s="12"/>
      <c r="C179" s="12"/>
      <c r="D179" s="12"/>
      <c r="E179" s="12"/>
      <c r="F179" s="12"/>
      <c r="G179" s="15"/>
    </row>
    <row r="180" spans="1:7" x14ac:dyDescent="0.45">
      <c r="A180" s="12"/>
      <c r="B180" s="12"/>
      <c r="C180" s="12"/>
      <c r="D180" s="12"/>
      <c r="E180" s="12"/>
      <c r="F180" s="12"/>
      <c r="G180" s="15"/>
    </row>
    <row r="181" spans="1:7" x14ac:dyDescent="0.45">
      <c r="A181" s="12"/>
      <c r="B181" s="12"/>
      <c r="C181" s="12"/>
      <c r="D181" s="12"/>
      <c r="E181" s="12"/>
      <c r="F181" s="12"/>
      <c r="G181" s="15"/>
    </row>
    <row r="182" spans="1:7" x14ac:dyDescent="0.45">
      <c r="A182" s="12"/>
      <c r="B182" s="12"/>
      <c r="C182" s="12"/>
      <c r="D182" s="12"/>
      <c r="E182" s="12"/>
      <c r="F182" s="12"/>
      <c r="G182" s="15"/>
    </row>
    <row r="183" spans="1:7" x14ac:dyDescent="0.45">
      <c r="A183" s="12"/>
      <c r="B183" s="12"/>
      <c r="C183" s="12"/>
      <c r="D183" s="12"/>
      <c r="E183" s="12"/>
      <c r="F183" s="12"/>
      <c r="G183" s="15"/>
    </row>
    <row r="184" spans="1:7" x14ac:dyDescent="0.45">
      <c r="A184" s="12"/>
      <c r="B184" s="12"/>
      <c r="C184" s="12"/>
      <c r="D184" s="12"/>
      <c r="E184" s="12"/>
      <c r="F184" s="12"/>
      <c r="G184" s="15"/>
    </row>
    <row r="185" spans="1:7" x14ac:dyDescent="0.45">
      <c r="A185" s="12"/>
      <c r="B185" s="12"/>
      <c r="C185" s="12"/>
      <c r="D185" s="12"/>
      <c r="E185" s="12"/>
      <c r="F185" s="12"/>
      <c r="G185" s="15"/>
    </row>
    <row r="186" spans="1:7" x14ac:dyDescent="0.45">
      <c r="A186" s="12"/>
      <c r="B186" s="12"/>
      <c r="C186" s="12"/>
      <c r="D186" s="12"/>
      <c r="E186" s="12"/>
      <c r="F186" s="12"/>
      <c r="G186" s="15"/>
    </row>
    <row r="187" spans="1:7" x14ac:dyDescent="0.45">
      <c r="A187" s="12"/>
      <c r="B187" s="12"/>
      <c r="C187" s="12"/>
      <c r="D187" s="12"/>
      <c r="E187" s="12"/>
      <c r="F187" s="12"/>
      <c r="G187" s="15"/>
    </row>
    <row r="188" spans="1:7" x14ac:dyDescent="0.45">
      <c r="A188" s="12"/>
      <c r="B188" s="12"/>
      <c r="C188" s="12"/>
      <c r="D188" s="12"/>
      <c r="E188" s="12"/>
      <c r="F188" s="12"/>
      <c r="G188" s="15"/>
    </row>
    <row r="189" spans="1:7" x14ac:dyDescent="0.45">
      <c r="A189" s="12"/>
      <c r="B189" s="12"/>
      <c r="C189" s="12"/>
      <c r="D189" s="12"/>
      <c r="E189" s="12"/>
      <c r="F189" s="12"/>
      <c r="G189" s="15"/>
    </row>
    <row r="190" spans="1:7" x14ac:dyDescent="0.45">
      <c r="A190" s="12"/>
      <c r="B190" s="12"/>
      <c r="C190" s="12"/>
      <c r="D190" s="12"/>
      <c r="E190" s="12"/>
      <c r="F190" s="12"/>
      <c r="G190" s="15"/>
    </row>
    <row r="191" spans="1:7" x14ac:dyDescent="0.45">
      <c r="A191" s="12"/>
      <c r="B191" s="12"/>
      <c r="C191" s="12"/>
      <c r="D191" s="12"/>
      <c r="E191" s="12"/>
      <c r="F191" s="12"/>
      <c r="G191" s="15"/>
    </row>
    <row r="192" spans="1:7" x14ac:dyDescent="0.45">
      <c r="A192" s="12"/>
      <c r="B192" s="12"/>
      <c r="C192" s="12"/>
      <c r="D192" s="12"/>
      <c r="E192" s="12"/>
      <c r="F192" s="12"/>
      <c r="G192" s="15"/>
    </row>
    <row r="193" spans="1:7" x14ac:dyDescent="0.45">
      <c r="A193" s="12"/>
      <c r="B193" s="12"/>
      <c r="C193" s="12"/>
      <c r="D193" s="12"/>
      <c r="E193" s="12"/>
      <c r="F193" s="12"/>
      <c r="G193" s="15"/>
    </row>
    <row r="194" spans="1:7" x14ac:dyDescent="0.45">
      <c r="A194" s="12"/>
      <c r="B194" s="12"/>
      <c r="C194" s="12"/>
      <c r="D194" s="12"/>
      <c r="E194" s="12"/>
      <c r="F194" s="12"/>
      <c r="G194" s="15"/>
    </row>
    <row r="195" spans="1:7" x14ac:dyDescent="0.45">
      <c r="A195" s="12"/>
      <c r="B195" s="12"/>
      <c r="C195" s="12"/>
      <c r="D195" s="12"/>
      <c r="E195" s="12"/>
      <c r="F195" s="12"/>
      <c r="G195" s="15"/>
    </row>
    <row r="196" spans="1:7" x14ac:dyDescent="0.45">
      <c r="A196" s="12"/>
      <c r="B196" s="12"/>
      <c r="C196" s="12"/>
      <c r="D196" s="12"/>
      <c r="E196" s="12"/>
      <c r="F196" s="12"/>
      <c r="G196" s="15"/>
    </row>
    <row r="197" spans="1:7" x14ac:dyDescent="0.45">
      <c r="A197" s="12"/>
      <c r="B197" s="12"/>
      <c r="C197" s="12"/>
      <c r="D197" s="12"/>
      <c r="E197" s="12"/>
      <c r="F197" s="12"/>
      <c r="G197" s="15"/>
    </row>
    <row r="198" spans="1:7" x14ac:dyDescent="0.45">
      <c r="A198" s="12"/>
      <c r="B198" s="12"/>
      <c r="C198" s="12"/>
      <c r="D198" s="12"/>
      <c r="E198" s="12"/>
      <c r="F198" s="12"/>
      <c r="G198" s="15"/>
    </row>
    <row r="199" spans="1:7" x14ac:dyDescent="0.45">
      <c r="A199" s="12"/>
      <c r="B199" s="12"/>
      <c r="C199" s="12"/>
      <c r="D199" s="12"/>
      <c r="E199" s="12"/>
      <c r="F199" s="12"/>
      <c r="G199" s="15"/>
    </row>
    <row r="200" spans="1:7" x14ac:dyDescent="0.45">
      <c r="A200" s="12"/>
      <c r="B200" s="12"/>
      <c r="C200" s="12"/>
      <c r="D200" s="12"/>
      <c r="E200" s="12"/>
      <c r="F200" s="12"/>
      <c r="G200" s="15"/>
    </row>
    <row r="201" spans="1:7" x14ac:dyDescent="0.45">
      <c r="A201" s="12"/>
      <c r="B201" s="12"/>
      <c r="C201" s="12"/>
      <c r="D201" s="12"/>
      <c r="E201" s="12"/>
      <c r="F201" s="12"/>
      <c r="G201" s="15"/>
    </row>
    <row r="202" spans="1:7" x14ac:dyDescent="0.45">
      <c r="A202" s="12"/>
      <c r="B202" s="12"/>
      <c r="C202" s="12"/>
      <c r="D202" s="12"/>
      <c r="E202" s="12"/>
      <c r="F202" s="12"/>
      <c r="G202" s="15"/>
    </row>
    <row r="203" spans="1:7" x14ac:dyDescent="0.45">
      <c r="A203" s="12"/>
      <c r="B203" s="12"/>
      <c r="C203" s="12"/>
      <c r="D203" s="12"/>
      <c r="E203" s="12"/>
      <c r="F203" s="12"/>
      <c r="G203" s="15"/>
    </row>
    <row r="204" spans="1:7" x14ac:dyDescent="0.45">
      <c r="A204" s="12"/>
      <c r="B204" s="12"/>
      <c r="C204" s="12"/>
      <c r="D204" s="12"/>
      <c r="E204" s="12"/>
      <c r="F204" s="12"/>
      <c r="G204" s="15"/>
    </row>
    <row r="205" spans="1:7" x14ac:dyDescent="0.45">
      <c r="A205" s="12"/>
      <c r="B205" s="12"/>
      <c r="C205" s="12"/>
      <c r="D205" s="12"/>
      <c r="E205" s="12"/>
      <c r="F205" s="12"/>
      <c r="G205" s="15"/>
    </row>
    <row r="206" spans="1:7" x14ac:dyDescent="0.45">
      <c r="A206" s="12"/>
      <c r="B206" s="12"/>
      <c r="C206" s="12"/>
      <c r="D206" s="12"/>
      <c r="E206" s="12"/>
      <c r="F206" s="12"/>
      <c r="G206" s="15"/>
    </row>
    <row r="207" spans="1:7" x14ac:dyDescent="0.45">
      <c r="A207" s="12"/>
      <c r="B207" s="12"/>
      <c r="C207" s="12"/>
      <c r="D207" s="12"/>
      <c r="E207" s="12"/>
      <c r="F207" s="12"/>
      <c r="G207" s="15"/>
    </row>
    <row r="208" spans="1:7" x14ac:dyDescent="0.45">
      <c r="A208" s="12"/>
      <c r="B208" s="12"/>
      <c r="C208" s="12"/>
      <c r="D208" s="12"/>
      <c r="E208" s="12"/>
      <c r="F208" s="12"/>
      <c r="G208" s="15"/>
    </row>
    <row r="209" spans="1:7" x14ac:dyDescent="0.45">
      <c r="A209" s="12"/>
      <c r="B209" s="12"/>
      <c r="C209" s="12"/>
      <c r="D209" s="12"/>
      <c r="E209" s="12"/>
      <c r="F209" s="12"/>
      <c r="G209" s="15"/>
    </row>
    <row r="210" spans="1:7" x14ac:dyDescent="0.45">
      <c r="A210" s="12"/>
      <c r="B210" s="12"/>
      <c r="C210" s="12"/>
      <c r="D210" s="12"/>
      <c r="E210" s="12"/>
      <c r="F210" s="12"/>
      <c r="G210" s="15"/>
    </row>
    <row r="211" spans="1:7" x14ac:dyDescent="0.45">
      <c r="A211" s="12"/>
      <c r="B211" s="12"/>
      <c r="C211" s="12"/>
      <c r="D211" s="12"/>
      <c r="E211" s="12"/>
      <c r="F211" s="12"/>
      <c r="G211" s="15"/>
    </row>
    <row r="212" spans="1:7" x14ac:dyDescent="0.45">
      <c r="A212" s="12"/>
      <c r="B212" s="12"/>
      <c r="C212" s="12"/>
      <c r="D212" s="12"/>
      <c r="E212" s="12"/>
      <c r="F212" s="12"/>
      <c r="G212" s="15"/>
    </row>
    <row r="213" spans="1:7" x14ac:dyDescent="0.45">
      <c r="A213" s="12"/>
      <c r="B213" s="12"/>
      <c r="C213" s="12"/>
      <c r="D213" s="12"/>
      <c r="E213" s="12"/>
      <c r="F213" s="12"/>
      <c r="G213" s="15"/>
    </row>
    <row r="214" spans="1:7" x14ac:dyDescent="0.45">
      <c r="A214" s="12"/>
      <c r="B214" s="12"/>
      <c r="C214" s="12"/>
      <c r="D214" s="12"/>
      <c r="E214" s="12"/>
      <c r="F214" s="12"/>
      <c r="G214" s="15"/>
    </row>
    <row r="215" spans="1:7" x14ac:dyDescent="0.45">
      <c r="A215" s="12"/>
      <c r="B215" s="12"/>
      <c r="C215" s="12"/>
      <c r="D215" s="12"/>
      <c r="E215" s="12"/>
      <c r="F215" s="12"/>
      <c r="G215" s="15"/>
    </row>
    <row r="216" spans="1:7" x14ac:dyDescent="0.45">
      <c r="A216" s="12"/>
      <c r="B216" s="12"/>
      <c r="C216" s="12"/>
      <c r="D216" s="12"/>
      <c r="E216" s="12"/>
      <c r="F216" s="12"/>
      <c r="G216" s="15"/>
    </row>
    <row r="217" spans="1:7" x14ac:dyDescent="0.45">
      <c r="A217" s="12"/>
      <c r="B217" s="12"/>
      <c r="C217" s="12"/>
      <c r="D217" s="12"/>
      <c r="E217" s="12"/>
      <c r="F217" s="12"/>
      <c r="G217" s="15"/>
    </row>
    <row r="218" spans="1:7" x14ac:dyDescent="0.45">
      <c r="A218" s="12"/>
      <c r="B218" s="12"/>
      <c r="C218" s="12"/>
      <c r="D218" s="12"/>
      <c r="E218" s="12"/>
      <c r="F218" s="12"/>
      <c r="G218" s="15"/>
    </row>
    <row r="219" spans="1:7" x14ac:dyDescent="0.45">
      <c r="A219" s="12"/>
      <c r="B219" s="12"/>
      <c r="C219" s="12"/>
      <c r="D219" s="12"/>
      <c r="E219" s="12"/>
      <c r="F219" s="12"/>
      <c r="G219" s="15"/>
    </row>
    <row r="220" spans="1:7" x14ac:dyDescent="0.45">
      <c r="A220" s="12"/>
      <c r="B220" s="12"/>
      <c r="C220" s="12"/>
      <c r="D220" s="12"/>
      <c r="E220" s="12"/>
      <c r="F220" s="12"/>
      <c r="G220" s="15"/>
    </row>
    <row r="221" spans="1:7" x14ac:dyDescent="0.45">
      <c r="A221" s="12"/>
      <c r="B221" s="12"/>
      <c r="C221" s="12"/>
      <c r="D221" s="12"/>
      <c r="E221" s="12"/>
      <c r="F221" s="12"/>
      <c r="G221" s="15"/>
    </row>
    <row r="222" spans="1:7" x14ac:dyDescent="0.45">
      <c r="A222" s="12"/>
      <c r="B222" s="12"/>
      <c r="C222" s="12"/>
      <c r="D222" s="12"/>
      <c r="E222" s="12"/>
      <c r="F222" s="12"/>
      <c r="G222" s="15"/>
    </row>
    <row r="223" spans="1:7" x14ac:dyDescent="0.45">
      <c r="A223" s="12"/>
      <c r="B223" s="12"/>
      <c r="C223" s="12"/>
      <c r="D223" s="12"/>
      <c r="E223" s="12"/>
      <c r="F223" s="12"/>
      <c r="G223" s="15"/>
    </row>
    <row r="224" spans="1:7" x14ac:dyDescent="0.45">
      <c r="A224" s="12"/>
      <c r="B224" s="12"/>
      <c r="C224" s="12"/>
      <c r="D224" s="12"/>
      <c r="E224" s="12"/>
      <c r="F224" s="12"/>
      <c r="G224" s="15"/>
    </row>
    <row r="225" spans="1:7" x14ac:dyDescent="0.45">
      <c r="A225" s="12"/>
      <c r="B225" s="12"/>
      <c r="C225" s="12"/>
      <c r="D225" s="12"/>
      <c r="E225" s="12"/>
      <c r="F225" s="12"/>
      <c r="G225" s="15"/>
    </row>
    <row r="226" spans="1:7" x14ac:dyDescent="0.45">
      <c r="A226" s="12"/>
      <c r="B226" s="12"/>
      <c r="C226" s="12"/>
      <c r="D226" s="12"/>
      <c r="E226" s="12"/>
      <c r="F226" s="12"/>
      <c r="G226" s="15"/>
    </row>
    <row r="227" spans="1:7" x14ac:dyDescent="0.45">
      <c r="A227" s="12"/>
      <c r="B227" s="12"/>
      <c r="C227" s="12"/>
      <c r="D227" s="12"/>
      <c r="E227" s="12"/>
      <c r="F227" s="12"/>
      <c r="G227" s="15"/>
    </row>
    <row r="228" spans="1:7" x14ac:dyDescent="0.45">
      <c r="A228" s="12"/>
      <c r="B228" s="12"/>
      <c r="C228" s="12"/>
      <c r="D228" s="12"/>
      <c r="E228" s="12"/>
      <c r="F228" s="12"/>
      <c r="G228" s="15"/>
    </row>
    <row r="229" spans="1:7" x14ac:dyDescent="0.45">
      <c r="A229" s="12"/>
      <c r="B229" s="12"/>
      <c r="C229" s="12"/>
      <c r="D229" s="12"/>
      <c r="E229" s="12"/>
      <c r="F229" s="12"/>
      <c r="G229" s="15"/>
    </row>
    <row r="230" spans="1:7" x14ac:dyDescent="0.45">
      <c r="A230" s="12"/>
      <c r="B230" s="12"/>
      <c r="C230" s="12"/>
      <c r="D230" s="12"/>
      <c r="E230" s="12"/>
      <c r="F230" s="12"/>
      <c r="G230" s="15"/>
    </row>
    <row r="231" spans="1:7" x14ac:dyDescent="0.45">
      <c r="A231" s="12"/>
      <c r="B231" s="12"/>
      <c r="C231" s="12"/>
      <c r="D231" s="12"/>
      <c r="E231" s="12"/>
      <c r="F231" s="12"/>
      <c r="G231" s="15"/>
    </row>
    <row r="232" spans="1:7" x14ac:dyDescent="0.45">
      <c r="A232" s="12"/>
      <c r="B232" s="12"/>
      <c r="C232" s="12"/>
      <c r="D232" s="12"/>
      <c r="E232" s="12"/>
      <c r="F232" s="12"/>
      <c r="G232" s="15"/>
    </row>
    <row r="233" spans="1:7" x14ac:dyDescent="0.45">
      <c r="A233" s="12"/>
      <c r="B233" s="12"/>
      <c r="C233" s="12"/>
      <c r="D233" s="12"/>
      <c r="E233" s="12"/>
      <c r="F233" s="12"/>
      <c r="G233" s="15"/>
    </row>
    <row r="234" spans="1:7" x14ac:dyDescent="0.45">
      <c r="A234" s="12"/>
      <c r="B234" s="12"/>
      <c r="C234" s="12"/>
      <c r="D234" s="12"/>
      <c r="E234" s="12"/>
      <c r="F234" s="12"/>
      <c r="G234" s="15"/>
    </row>
    <row r="235" spans="1:7" x14ac:dyDescent="0.45">
      <c r="A235" s="12"/>
      <c r="B235" s="12"/>
      <c r="C235" s="12"/>
      <c r="D235" s="12"/>
      <c r="E235" s="12"/>
      <c r="F235" s="12"/>
      <c r="G235" s="15"/>
    </row>
    <row r="236" spans="1:7" x14ac:dyDescent="0.45">
      <c r="A236" s="12"/>
      <c r="B236" s="12"/>
      <c r="C236" s="12"/>
      <c r="D236" s="12"/>
      <c r="E236" s="12"/>
      <c r="F236" s="12"/>
      <c r="G236" s="15"/>
    </row>
    <row r="237" spans="1:7" x14ac:dyDescent="0.45">
      <c r="A237" s="12"/>
      <c r="B237" s="12"/>
      <c r="C237" s="12"/>
      <c r="D237" s="12"/>
      <c r="E237" s="12"/>
      <c r="F237" s="12"/>
      <c r="G237" s="15"/>
    </row>
    <row r="238" spans="1:7" x14ac:dyDescent="0.45">
      <c r="A238" s="12"/>
      <c r="B238" s="12"/>
      <c r="C238" s="12"/>
      <c r="D238" s="12"/>
      <c r="E238" s="12"/>
      <c r="F238" s="12"/>
      <c r="G238" s="15"/>
    </row>
    <row r="239" spans="1:7" x14ac:dyDescent="0.45">
      <c r="A239" s="12"/>
      <c r="B239" s="12"/>
      <c r="C239" s="12"/>
      <c r="D239" s="12"/>
      <c r="E239" s="12"/>
      <c r="F239" s="12"/>
      <c r="G239" s="15"/>
    </row>
    <row r="240" spans="1:7" x14ac:dyDescent="0.45">
      <c r="A240" s="12"/>
      <c r="B240" s="12"/>
      <c r="C240" s="12"/>
      <c r="D240" s="12"/>
      <c r="E240" s="12"/>
      <c r="F240" s="12"/>
      <c r="G240" s="15"/>
    </row>
    <row r="241" spans="1:7" x14ac:dyDescent="0.45">
      <c r="A241" s="12"/>
      <c r="B241" s="12"/>
      <c r="C241" s="12"/>
      <c r="D241" s="12"/>
      <c r="E241" s="12"/>
      <c r="F241" s="12"/>
      <c r="G241" s="15"/>
    </row>
    <row r="242" spans="1:7" x14ac:dyDescent="0.45">
      <c r="A242" s="12"/>
      <c r="B242" s="12"/>
      <c r="C242" s="12"/>
      <c r="D242" s="12"/>
      <c r="E242" s="12"/>
      <c r="F242" s="12"/>
      <c r="G242" s="15"/>
    </row>
    <row r="243" spans="1:7" x14ac:dyDescent="0.45">
      <c r="A243" s="12"/>
      <c r="B243" s="12"/>
      <c r="C243" s="12"/>
      <c r="D243" s="12"/>
      <c r="E243" s="12"/>
      <c r="F243" s="12"/>
      <c r="G243" s="15"/>
    </row>
    <row r="244" spans="1:7" x14ac:dyDescent="0.45">
      <c r="A244" s="12"/>
      <c r="B244" s="12"/>
      <c r="C244" s="12"/>
      <c r="D244" s="12"/>
      <c r="E244" s="12"/>
      <c r="F244" s="12"/>
      <c r="G244" s="15"/>
    </row>
    <row r="245" spans="1:7" x14ac:dyDescent="0.45">
      <c r="A245" s="12"/>
      <c r="B245" s="12"/>
      <c r="C245" s="12"/>
      <c r="D245" s="12"/>
      <c r="E245" s="12"/>
      <c r="F245" s="12"/>
      <c r="G245" s="15"/>
    </row>
    <row r="246" spans="1:7" x14ac:dyDescent="0.45">
      <c r="A246" s="12"/>
      <c r="B246" s="12"/>
      <c r="C246" s="12"/>
      <c r="D246" s="12"/>
      <c r="E246" s="12"/>
      <c r="F246" s="12"/>
      <c r="G246" s="15"/>
    </row>
    <row r="247" spans="1:7" x14ac:dyDescent="0.45">
      <c r="A247" s="12"/>
      <c r="B247" s="12"/>
      <c r="C247" s="12"/>
      <c r="D247" s="12"/>
      <c r="E247" s="12"/>
      <c r="F247" s="12"/>
      <c r="G247" s="15"/>
    </row>
    <row r="248" spans="1:7" x14ac:dyDescent="0.45">
      <c r="A248" s="12"/>
      <c r="B248" s="12"/>
      <c r="C248" s="12"/>
      <c r="D248" s="12"/>
      <c r="E248" s="12"/>
      <c r="F248" s="12"/>
      <c r="G248" s="15"/>
    </row>
    <row r="249" spans="1:7" x14ac:dyDescent="0.45">
      <c r="A249" s="12"/>
      <c r="B249" s="12"/>
      <c r="C249" s="12"/>
      <c r="D249" s="12"/>
      <c r="E249" s="12"/>
      <c r="F249" s="12"/>
      <c r="G249" s="15"/>
    </row>
    <row r="250" spans="1:7" x14ac:dyDescent="0.45">
      <c r="A250" s="12"/>
      <c r="B250" s="12"/>
      <c r="C250" s="12"/>
      <c r="D250" s="12"/>
      <c r="E250" s="12"/>
      <c r="F250" s="12"/>
      <c r="G250" s="15"/>
    </row>
    <row r="251" spans="1:7" x14ac:dyDescent="0.45">
      <c r="A251" s="12"/>
      <c r="B251" s="12"/>
      <c r="C251" s="12"/>
      <c r="D251" s="12"/>
      <c r="E251" s="12"/>
      <c r="F251" s="12"/>
      <c r="G251" s="15"/>
    </row>
    <row r="252" spans="1:7" x14ac:dyDescent="0.45">
      <c r="A252" s="12"/>
      <c r="B252" s="12"/>
      <c r="C252" s="12"/>
      <c r="D252" s="12"/>
      <c r="E252" s="12"/>
      <c r="F252" s="12"/>
      <c r="G252" s="15"/>
    </row>
    <row r="253" spans="1:7" x14ac:dyDescent="0.45">
      <c r="A253" s="12"/>
      <c r="B253" s="12"/>
      <c r="C253" s="12"/>
      <c r="D253" s="12"/>
      <c r="E253" s="12"/>
      <c r="F253" s="12"/>
      <c r="G253" s="15"/>
    </row>
    <row r="254" spans="1:7" x14ac:dyDescent="0.45">
      <c r="A254" s="12"/>
      <c r="B254" s="12"/>
      <c r="C254" s="12"/>
      <c r="D254" s="12"/>
      <c r="E254" s="12"/>
      <c r="F254" s="12"/>
      <c r="G254" s="15"/>
    </row>
    <row r="255" spans="1:7" x14ac:dyDescent="0.45">
      <c r="A255" s="12"/>
      <c r="B255" s="12"/>
      <c r="C255" s="12"/>
      <c r="D255" s="12"/>
      <c r="E255" s="12"/>
      <c r="F255" s="12"/>
      <c r="G255" s="15"/>
    </row>
    <row r="256" spans="1:7" x14ac:dyDescent="0.45">
      <c r="A256" s="12"/>
      <c r="B256" s="12"/>
      <c r="C256" s="12"/>
      <c r="D256" s="12"/>
      <c r="E256" s="12"/>
      <c r="F256" s="12"/>
      <c r="G256" s="15"/>
    </row>
    <row r="257" spans="1:7" x14ac:dyDescent="0.45">
      <c r="A257" s="12"/>
      <c r="B257" s="12"/>
      <c r="C257" s="12"/>
      <c r="D257" s="12"/>
      <c r="E257" s="12"/>
      <c r="F257" s="12"/>
      <c r="G257" s="15"/>
    </row>
    <row r="258" spans="1:7" x14ac:dyDescent="0.45">
      <c r="A258" s="12"/>
      <c r="B258" s="12"/>
      <c r="C258" s="12"/>
      <c r="D258" s="12"/>
      <c r="E258" s="12"/>
      <c r="F258" s="12"/>
      <c r="G258" s="15"/>
    </row>
    <row r="259" spans="1:7" x14ac:dyDescent="0.45">
      <c r="A259" s="12"/>
      <c r="B259" s="12"/>
      <c r="C259" s="12"/>
      <c r="D259" s="12"/>
      <c r="E259" s="12"/>
      <c r="F259" s="12"/>
      <c r="G259" s="15"/>
    </row>
    <row r="260" spans="1:7" x14ac:dyDescent="0.45">
      <c r="A260" s="12"/>
      <c r="B260" s="12"/>
      <c r="C260" s="12"/>
      <c r="D260" s="12"/>
      <c r="E260" s="12"/>
      <c r="F260" s="12"/>
      <c r="G260" s="15"/>
    </row>
    <row r="261" spans="1:7" x14ac:dyDescent="0.45">
      <c r="A261" s="12"/>
      <c r="B261" s="12"/>
      <c r="C261" s="12"/>
      <c r="D261" s="12"/>
      <c r="E261" s="12"/>
      <c r="F261" s="12"/>
      <c r="G261" s="15"/>
    </row>
    <row r="262" spans="1:7" x14ac:dyDescent="0.45">
      <c r="A262" s="12"/>
      <c r="B262" s="12"/>
      <c r="C262" s="12"/>
      <c r="D262" s="12"/>
      <c r="E262" s="12"/>
      <c r="F262" s="12"/>
      <c r="G262" s="15"/>
    </row>
    <row r="263" spans="1:7" x14ac:dyDescent="0.45">
      <c r="A263" s="12"/>
      <c r="B263" s="12"/>
      <c r="C263" s="12"/>
      <c r="D263" s="12"/>
      <c r="E263" s="12"/>
      <c r="F263" s="12"/>
      <c r="G263" s="15"/>
    </row>
    <row r="264" spans="1:7" x14ac:dyDescent="0.45">
      <c r="A264" s="12"/>
      <c r="B264" s="12"/>
      <c r="C264" s="12"/>
      <c r="D264" s="12"/>
      <c r="E264" s="12"/>
      <c r="F264" s="12"/>
      <c r="G264" s="15"/>
    </row>
    <row r="265" spans="1:7" x14ac:dyDescent="0.45">
      <c r="A265" s="12"/>
      <c r="B265" s="12"/>
      <c r="C265" s="12"/>
      <c r="D265" s="12"/>
      <c r="E265" s="12"/>
      <c r="F265" s="12"/>
      <c r="G265" s="15"/>
    </row>
    <row r="266" spans="1:7" x14ac:dyDescent="0.45">
      <c r="A266" s="12"/>
      <c r="B266" s="12"/>
      <c r="C266" s="12"/>
      <c r="D266" s="12"/>
      <c r="E266" s="12"/>
      <c r="F266" s="12"/>
      <c r="G266" s="15"/>
    </row>
    <row r="267" spans="1:7" x14ac:dyDescent="0.45">
      <c r="A267" s="12"/>
      <c r="B267" s="12"/>
      <c r="C267" s="12"/>
      <c r="D267" s="12"/>
      <c r="E267" s="12"/>
      <c r="F267" s="12"/>
      <c r="G267" s="15"/>
    </row>
    <row r="268" spans="1:7" x14ac:dyDescent="0.45">
      <c r="A268" s="12"/>
      <c r="B268" s="12"/>
      <c r="C268" s="12"/>
      <c r="D268" s="12"/>
      <c r="E268" s="12"/>
      <c r="F268" s="12"/>
      <c r="G268" s="15"/>
    </row>
    <row r="269" spans="1:7" x14ac:dyDescent="0.45">
      <c r="A269" s="12"/>
      <c r="B269" s="12"/>
      <c r="C269" s="12"/>
      <c r="D269" s="12"/>
      <c r="E269" s="12"/>
      <c r="F269" s="12"/>
      <c r="G269" s="15"/>
    </row>
    <row r="270" spans="1:7" x14ac:dyDescent="0.45">
      <c r="A270" s="12"/>
      <c r="B270" s="12"/>
      <c r="C270" s="12"/>
      <c r="D270" s="12"/>
      <c r="E270" s="12"/>
      <c r="F270" s="12"/>
      <c r="G270" s="15"/>
    </row>
    <row r="271" spans="1:7" x14ac:dyDescent="0.45">
      <c r="A271" s="12"/>
      <c r="B271" s="12"/>
      <c r="C271" s="12"/>
      <c r="D271" s="12"/>
      <c r="E271" s="12"/>
      <c r="F271" s="12"/>
      <c r="G271" s="15"/>
    </row>
    <row r="272" spans="1:7" x14ac:dyDescent="0.45">
      <c r="A272" s="12"/>
      <c r="B272" s="12"/>
      <c r="C272" s="12"/>
      <c r="D272" s="12"/>
      <c r="E272" s="12"/>
      <c r="F272" s="12"/>
      <c r="G272" s="15"/>
    </row>
    <row r="273" spans="1:7" x14ac:dyDescent="0.45">
      <c r="A273" s="12"/>
      <c r="B273" s="12"/>
      <c r="C273" s="12"/>
      <c r="D273" s="12"/>
      <c r="E273" s="12"/>
      <c r="F273" s="12"/>
      <c r="G273" s="15"/>
    </row>
    <row r="274" spans="1:7" x14ac:dyDescent="0.45">
      <c r="A274" s="12"/>
      <c r="B274" s="12"/>
      <c r="C274" s="12"/>
      <c r="D274" s="12"/>
      <c r="E274" s="12"/>
      <c r="F274" s="12"/>
      <c r="G274" s="15"/>
    </row>
    <row r="275" spans="1:7" x14ac:dyDescent="0.45">
      <c r="A275" s="12"/>
      <c r="B275" s="12"/>
      <c r="C275" s="12"/>
      <c r="D275" s="12"/>
      <c r="E275" s="12"/>
      <c r="F275" s="12"/>
      <c r="G275" s="15"/>
    </row>
    <row r="276" spans="1:7" x14ac:dyDescent="0.45">
      <c r="A276" s="12"/>
      <c r="B276" s="12"/>
      <c r="C276" s="12"/>
      <c r="D276" s="12"/>
      <c r="E276" s="12"/>
      <c r="F276" s="12"/>
      <c r="G276" s="15"/>
    </row>
    <row r="277" spans="1:7" x14ac:dyDescent="0.45">
      <c r="A277" s="12"/>
      <c r="B277" s="12"/>
      <c r="C277" s="12"/>
      <c r="D277" s="12"/>
      <c r="E277" s="12"/>
      <c r="F277" s="12"/>
      <c r="G277" s="15"/>
    </row>
    <row r="278" spans="1:7" x14ac:dyDescent="0.45">
      <c r="A278" s="12"/>
      <c r="B278" s="12"/>
      <c r="C278" s="12"/>
      <c r="D278" s="12"/>
      <c r="E278" s="12"/>
      <c r="F278" s="12"/>
      <c r="G278" s="15"/>
    </row>
    <row r="279" spans="1:7" x14ac:dyDescent="0.45">
      <c r="A279" s="12"/>
      <c r="B279" s="12"/>
      <c r="C279" s="12"/>
      <c r="D279" s="12"/>
      <c r="E279" s="12"/>
      <c r="F279" s="12"/>
      <c r="G279" s="15"/>
    </row>
    <row r="280" spans="1:7" x14ac:dyDescent="0.45">
      <c r="A280" s="12"/>
      <c r="B280" s="12"/>
      <c r="C280" s="12"/>
      <c r="D280" s="12"/>
      <c r="E280" s="12"/>
      <c r="F280" s="12"/>
      <c r="G280" s="15"/>
    </row>
    <row r="281" spans="1:7" x14ac:dyDescent="0.45">
      <c r="A281" s="12"/>
      <c r="B281" s="12"/>
      <c r="C281" s="12"/>
      <c r="D281" s="12"/>
      <c r="E281" s="12"/>
      <c r="F281" s="12"/>
      <c r="G281" s="15"/>
    </row>
    <row r="282" spans="1:7" x14ac:dyDescent="0.45">
      <c r="A282" s="12"/>
      <c r="B282" s="12"/>
      <c r="C282" s="12"/>
      <c r="D282" s="12"/>
      <c r="E282" s="12"/>
      <c r="F282" s="12"/>
      <c r="G282" s="15"/>
    </row>
    <row r="283" spans="1:7" x14ac:dyDescent="0.45">
      <c r="A283" s="12"/>
      <c r="B283" s="12"/>
      <c r="C283" s="12"/>
      <c r="D283" s="12"/>
      <c r="E283" s="12"/>
      <c r="F283" s="12"/>
      <c r="G283" s="15"/>
    </row>
    <row r="284" spans="1:7" x14ac:dyDescent="0.45">
      <c r="A284" s="12"/>
      <c r="B284" s="12"/>
      <c r="C284" s="12"/>
      <c r="D284" s="12"/>
      <c r="E284" s="12"/>
      <c r="F284" s="12"/>
      <c r="G284" s="15"/>
    </row>
    <row r="285" spans="1:7" x14ac:dyDescent="0.45">
      <c r="A285" s="12"/>
      <c r="B285" s="12"/>
      <c r="C285" s="12"/>
      <c r="D285" s="12"/>
      <c r="E285" s="12"/>
      <c r="F285" s="12"/>
      <c r="G285" s="15"/>
    </row>
    <row r="286" spans="1:7" x14ac:dyDescent="0.45">
      <c r="A286" s="12"/>
      <c r="B286" s="12"/>
      <c r="C286" s="12"/>
      <c r="D286" s="12"/>
      <c r="E286" s="12"/>
      <c r="F286" s="12"/>
      <c r="G286" s="15"/>
    </row>
    <row r="287" spans="1:7" x14ac:dyDescent="0.45">
      <c r="A287" s="12"/>
      <c r="B287" s="12"/>
      <c r="C287" s="12"/>
      <c r="D287" s="12"/>
      <c r="E287" s="12"/>
      <c r="F287" s="12"/>
      <c r="G287" s="15"/>
    </row>
    <row r="288" spans="1:7" x14ac:dyDescent="0.45">
      <c r="A288" s="12"/>
      <c r="B288" s="12"/>
      <c r="C288" s="12"/>
      <c r="D288" s="12"/>
      <c r="E288" s="12"/>
      <c r="F288" s="12"/>
      <c r="G288" s="15"/>
    </row>
    <row r="289" spans="1:7" x14ac:dyDescent="0.45">
      <c r="A289" s="12"/>
      <c r="B289" s="12"/>
      <c r="C289" s="12"/>
      <c r="D289" s="12"/>
      <c r="E289" s="12"/>
      <c r="F289" s="12"/>
      <c r="G289" s="15"/>
    </row>
    <row r="290" spans="1:7" x14ac:dyDescent="0.45">
      <c r="A290" s="12"/>
      <c r="B290" s="12"/>
      <c r="C290" s="12"/>
      <c r="D290" s="12"/>
      <c r="E290" s="12"/>
      <c r="F290" s="12"/>
      <c r="G290" s="15"/>
    </row>
    <row r="291" spans="1:7" x14ac:dyDescent="0.45">
      <c r="A291" s="12"/>
      <c r="B291" s="12"/>
      <c r="C291" s="12"/>
      <c r="D291" s="12"/>
      <c r="E291" s="12"/>
      <c r="F291" s="12"/>
      <c r="G291" s="15"/>
    </row>
    <row r="292" spans="1:7" x14ac:dyDescent="0.45">
      <c r="A292" s="12"/>
      <c r="B292" s="12"/>
      <c r="C292" s="12"/>
      <c r="D292" s="12"/>
      <c r="E292" s="12"/>
      <c r="F292" s="12"/>
      <c r="G292" s="15"/>
    </row>
    <row r="293" spans="1:7" x14ac:dyDescent="0.45">
      <c r="A293" s="12"/>
      <c r="B293" s="12"/>
      <c r="C293" s="12"/>
      <c r="D293" s="12"/>
      <c r="E293" s="12"/>
      <c r="F293" s="12"/>
      <c r="G293" s="15"/>
    </row>
    <row r="294" spans="1:7" x14ac:dyDescent="0.45">
      <c r="A294" s="12"/>
      <c r="B294" s="12"/>
      <c r="C294" s="12"/>
      <c r="D294" s="12"/>
      <c r="E294" s="12"/>
      <c r="F294" s="12"/>
      <c r="G294" s="15"/>
    </row>
    <row r="295" spans="1:7" x14ac:dyDescent="0.45">
      <c r="A295" s="12"/>
      <c r="B295" s="12"/>
      <c r="C295" s="12"/>
      <c r="D295" s="12"/>
      <c r="E295" s="12"/>
      <c r="F295" s="12"/>
      <c r="G295" s="15"/>
    </row>
    <row r="296" spans="1:7" x14ac:dyDescent="0.45">
      <c r="A296" s="12"/>
      <c r="B296" s="12"/>
      <c r="C296" s="12"/>
      <c r="D296" s="12"/>
      <c r="E296" s="12"/>
      <c r="F296" s="12"/>
      <c r="G296" s="15"/>
    </row>
    <row r="297" spans="1:7" x14ac:dyDescent="0.45">
      <c r="A297" s="12"/>
      <c r="B297" s="12"/>
      <c r="C297" s="12"/>
      <c r="D297" s="12"/>
      <c r="E297" s="12"/>
      <c r="F297" s="12"/>
      <c r="G297" s="15"/>
    </row>
    <row r="298" spans="1:7" x14ac:dyDescent="0.45">
      <c r="A298" s="12"/>
      <c r="B298" s="12"/>
      <c r="C298" s="12"/>
      <c r="D298" s="12"/>
      <c r="E298" s="12"/>
      <c r="F298" s="12"/>
      <c r="G298" s="15"/>
    </row>
    <row r="299" spans="1:7" x14ac:dyDescent="0.45">
      <c r="A299" s="12"/>
      <c r="B299" s="12"/>
      <c r="C299" s="12"/>
      <c r="D299" s="12"/>
      <c r="E299" s="12"/>
      <c r="F299" s="12"/>
      <c r="G299" s="15"/>
    </row>
    <row r="300" spans="1:7" x14ac:dyDescent="0.45">
      <c r="A300" s="12"/>
      <c r="B300" s="12"/>
      <c r="C300" s="12"/>
      <c r="D300" s="12"/>
      <c r="E300" s="12"/>
      <c r="F300" s="12"/>
      <c r="G300" s="15"/>
    </row>
    <row r="301" spans="1:7" x14ac:dyDescent="0.45">
      <c r="A301" s="12"/>
      <c r="B301" s="12"/>
      <c r="C301" s="12"/>
      <c r="D301" s="12"/>
      <c r="E301" s="12"/>
      <c r="F301" s="12"/>
      <c r="G301" s="15"/>
    </row>
    <row r="302" spans="1:7" x14ac:dyDescent="0.45">
      <c r="A302" s="12"/>
      <c r="B302" s="12"/>
      <c r="C302" s="12"/>
      <c r="D302" s="12"/>
      <c r="E302" s="12"/>
      <c r="F302" s="12"/>
      <c r="G302" s="15"/>
    </row>
    <row r="303" spans="1:7" x14ac:dyDescent="0.45">
      <c r="A303" s="12"/>
      <c r="B303" s="12"/>
      <c r="C303" s="12"/>
      <c r="D303" s="12"/>
      <c r="E303" s="12"/>
      <c r="F303" s="12"/>
      <c r="G303" s="15"/>
    </row>
    <row r="304" spans="1:7" x14ac:dyDescent="0.45">
      <c r="A304" s="12"/>
      <c r="B304" s="12"/>
      <c r="C304" s="12"/>
      <c r="D304" s="12"/>
      <c r="E304" s="12"/>
      <c r="F304" s="12"/>
      <c r="G304" s="15"/>
    </row>
    <row r="305" spans="1:7" x14ac:dyDescent="0.45">
      <c r="A305" s="12"/>
      <c r="B305" s="12"/>
      <c r="C305" s="12"/>
      <c r="D305" s="12"/>
      <c r="E305" s="12"/>
      <c r="F305" s="12"/>
      <c r="G305" s="15"/>
    </row>
    <row r="306" spans="1:7" x14ac:dyDescent="0.45">
      <c r="A306" s="12"/>
      <c r="B306" s="12"/>
      <c r="C306" s="12"/>
      <c r="D306" s="12"/>
      <c r="E306" s="12"/>
      <c r="F306" s="12"/>
      <c r="G306" s="15"/>
    </row>
    <row r="307" spans="1:7" x14ac:dyDescent="0.45">
      <c r="A307" s="12"/>
      <c r="B307" s="12"/>
      <c r="C307" s="12"/>
      <c r="D307" s="12"/>
      <c r="E307" s="12"/>
      <c r="F307" s="12"/>
      <c r="G307" s="15"/>
    </row>
    <row r="308" spans="1:7" x14ac:dyDescent="0.45">
      <c r="A308" s="12"/>
      <c r="B308" s="12"/>
      <c r="C308" s="12"/>
      <c r="D308" s="12"/>
      <c r="E308" s="12"/>
      <c r="F308" s="12"/>
      <c r="G308" s="15"/>
    </row>
    <row r="309" spans="1:7" x14ac:dyDescent="0.45">
      <c r="A309" s="12"/>
      <c r="B309" s="12"/>
      <c r="C309" s="12"/>
      <c r="D309" s="12"/>
      <c r="E309" s="12"/>
      <c r="F309" s="12"/>
      <c r="G309" s="15"/>
    </row>
    <row r="310" spans="1:7" x14ac:dyDescent="0.45">
      <c r="A310" s="12"/>
      <c r="B310" s="12"/>
      <c r="C310" s="12"/>
      <c r="D310" s="12"/>
      <c r="E310" s="12"/>
      <c r="F310" s="12"/>
      <c r="G310" s="15"/>
    </row>
    <row r="311" spans="1:7" x14ac:dyDescent="0.45">
      <c r="A311" s="12"/>
      <c r="B311" s="12"/>
      <c r="C311" s="12"/>
      <c r="D311" s="12"/>
      <c r="E311" s="12"/>
      <c r="F311" s="12"/>
      <c r="G311" s="15"/>
    </row>
    <row r="312" spans="1:7" x14ac:dyDescent="0.45">
      <c r="A312" s="12"/>
      <c r="B312" s="12"/>
      <c r="C312" s="12"/>
      <c r="D312" s="12"/>
      <c r="E312" s="12"/>
      <c r="F312" s="12"/>
      <c r="G312" s="15"/>
    </row>
    <row r="313" spans="1:7" x14ac:dyDescent="0.45">
      <c r="A313" s="12"/>
      <c r="B313" s="12"/>
      <c r="C313" s="12"/>
      <c r="D313" s="12"/>
      <c r="E313" s="12"/>
      <c r="F313" s="12"/>
      <c r="G313" s="15"/>
    </row>
    <row r="314" spans="1:7" x14ac:dyDescent="0.45">
      <c r="A314" s="12"/>
      <c r="B314" s="12"/>
      <c r="C314" s="12"/>
      <c r="D314" s="12"/>
      <c r="E314" s="12"/>
      <c r="F314" s="12"/>
      <c r="G314" s="15"/>
    </row>
    <row r="315" spans="1:7" x14ac:dyDescent="0.45">
      <c r="A315" s="12"/>
      <c r="B315" s="12"/>
      <c r="C315" s="12"/>
      <c r="D315" s="12"/>
      <c r="E315" s="12"/>
      <c r="F315" s="12"/>
      <c r="G315" s="15"/>
    </row>
    <row r="316" spans="1:7" x14ac:dyDescent="0.45">
      <c r="A316" s="12"/>
      <c r="B316" s="12"/>
      <c r="C316" s="12"/>
      <c r="D316" s="12"/>
      <c r="E316" s="12"/>
      <c r="F316" s="12"/>
      <c r="G316" s="15"/>
    </row>
    <row r="317" spans="1:7" x14ac:dyDescent="0.45">
      <c r="A317" s="12"/>
      <c r="B317" s="12"/>
      <c r="C317" s="12"/>
      <c r="D317" s="12"/>
      <c r="E317" s="12"/>
      <c r="F317" s="12"/>
      <c r="G317" s="15"/>
    </row>
    <row r="318" spans="1:7" x14ac:dyDescent="0.45">
      <c r="A318" s="12"/>
      <c r="B318" s="12"/>
      <c r="C318" s="12"/>
      <c r="D318" s="12"/>
      <c r="E318" s="12"/>
      <c r="F318" s="12"/>
      <c r="G318" s="15"/>
    </row>
    <row r="319" spans="1:7" x14ac:dyDescent="0.45">
      <c r="A319" s="12"/>
      <c r="B319" s="12"/>
      <c r="C319" s="12"/>
      <c r="D319" s="12"/>
      <c r="E319" s="12"/>
      <c r="F319" s="12"/>
      <c r="G319" s="15"/>
    </row>
    <row r="320" spans="1:7" x14ac:dyDescent="0.45">
      <c r="A320" s="12"/>
      <c r="B320" s="12"/>
      <c r="C320" s="12"/>
      <c r="D320" s="12"/>
      <c r="E320" s="12"/>
      <c r="F320" s="12"/>
      <c r="G320" s="15"/>
    </row>
    <row r="321" spans="1:7" x14ac:dyDescent="0.45">
      <c r="A321" s="12"/>
      <c r="B321" s="12"/>
      <c r="C321" s="12"/>
      <c r="D321" s="12"/>
      <c r="E321" s="12"/>
      <c r="F321" s="12"/>
      <c r="G321" s="15"/>
    </row>
    <row r="322" spans="1:7" x14ac:dyDescent="0.45">
      <c r="A322" s="12"/>
      <c r="B322" s="12"/>
      <c r="C322" s="12"/>
      <c r="D322" s="12"/>
      <c r="E322" s="12"/>
      <c r="F322" s="12"/>
      <c r="G322" s="15"/>
    </row>
    <row r="323" spans="1:7" x14ac:dyDescent="0.45">
      <c r="A323" s="12"/>
      <c r="B323" s="12"/>
      <c r="C323" s="12"/>
      <c r="D323" s="12"/>
      <c r="E323" s="12"/>
      <c r="F323" s="12"/>
      <c r="G323" s="15"/>
    </row>
    <row r="324" spans="1:7" x14ac:dyDescent="0.45">
      <c r="A324" s="12"/>
      <c r="B324" s="12"/>
      <c r="C324" s="12"/>
      <c r="D324" s="12"/>
      <c r="E324" s="12"/>
      <c r="F324" s="12"/>
      <c r="G324" s="15"/>
    </row>
    <row r="325" spans="1:7" x14ac:dyDescent="0.45">
      <c r="A325" s="12"/>
      <c r="B325" s="12"/>
      <c r="C325" s="12"/>
      <c r="D325" s="12"/>
      <c r="E325" s="12"/>
      <c r="F325" s="12"/>
      <c r="G325" s="15"/>
    </row>
    <row r="326" spans="1:7" x14ac:dyDescent="0.45">
      <c r="A326" s="12"/>
      <c r="B326" s="12"/>
      <c r="C326" s="12"/>
      <c r="D326" s="12"/>
      <c r="E326" s="12"/>
      <c r="F326" s="12"/>
      <c r="G326" s="15"/>
    </row>
    <row r="327" spans="1:7" x14ac:dyDescent="0.45">
      <c r="A327" s="12"/>
      <c r="B327" s="12"/>
      <c r="C327" s="12"/>
      <c r="D327" s="12"/>
      <c r="E327" s="12"/>
      <c r="F327" s="12"/>
      <c r="G327" s="15"/>
    </row>
    <row r="328" spans="1:7" x14ac:dyDescent="0.45">
      <c r="A328" s="12"/>
      <c r="B328" s="12"/>
      <c r="C328" s="12"/>
      <c r="D328" s="12"/>
      <c r="E328" s="12"/>
      <c r="F328" s="12"/>
      <c r="G328" s="15"/>
    </row>
    <row r="329" spans="1:7" x14ac:dyDescent="0.45">
      <c r="A329" s="12"/>
      <c r="B329" s="12"/>
      <c r="C329" s="12"/>
      <c r="D329" s="12"/>
      <c r="E329" s="12"/>
      <c r="F329" s="12"/>
      <c r="G329" s="15"/>
    </row>
    <row r="330" spans="1:7" x14ac:dyDescent="0.45">
      <c r="A330" s="12"/>
      <c r="B330" s="12"/>
      <c r="C330" s="12"/>
      <c r="D330" s="12"/>
      <c r="E330" s="12"/>
      <c r="F330" s="12"/>
      <c r="G330" s="15"/>
    </row>
    <row r="331" spans="1:7" x14ac:dyDescent="0.45">
      <c r="A331" s="12"/>
      <c r="B331" s="12"/>
      <c r="C331" s="12"/>
      <c r="D331" s="12"/>
      <c r="E331" s="12"/>
      <c r="F331" s="12"/>
      <c r="G331" s="15"/>
    </row>
    <row r="332" spans="1:7" x14ac:dyDescent="0.45">
      <c r="A332" s="12"/>
      <c r="B332" s="12"/>
      <c r="C332" s="12"/>
      <c r="D332" s="12"/>
      <c r="E332" s="12"/>
      <c r="F332" s="12"/>
      <c r="G332" s="15"/>
    </row>
    <row r="333" spans="1:7" x14ac:dyDescent="0.45">
      <c r="A333" s="12"/>
      <c r="B333" s="12"/>
      <c r="C333" s="12"/>
      <c r="D333" s="12"/>
      <c r="E333" s="12"/>
      <c r="F333" s="12"/>
      <c r="G333" s="15"/>
    </row>
    <row r="334" spans="1:7" x14ac:dyDescent="0.45">
      <c r="A334" s="12"/>
      <c r="B334" s="12"/>
      <c r="C334" s="12"/>
      <c r="D334" s="12"/>
      <c r="E334" s="12"/>
      <c r="F334" s="12"/>
      <c r="G334" s="15"/>
    </row>
    <row r="335" spans="1:7" x14ac:dyDescent="0.45">
      <c r="A335" s="12"/>
      <c r="B335" s="12"/>
      <c r="C335" s="12"/>
      <c r="D335" s="12"/>
      <c r="E335" s="12"/>
      <c r="F335" s="12"/>
      <c r="G335" s="15"/>
    </row>
    <row r="336" spans="1:7" x14ac:dyDescent="0.45">
      <c r="A336" s="12"/>
      <c r="B336" s="12"/>
      <c r="C336" s="12"/>
      <c r="D336" s="12"/>
      <c r="E336" s="12"/>
      <c r="F336" s="12"/>
      <c r="G336" s="15"/>
    </row>
    <row r="337" spans="1:7" x14ac:dyDescent="0.45">
      <c r="A337" s="12"/>
      <c r="B337" s="12"/>
      <c r="C337" s="12"/>
      <c r="D337" s="12"/>
      <c r="E337" s="12"/>
      <c r="F337" s="12"/>
      <c r="G337" s="15"/>
    </row>
    <row r="338" spans="1:7" x14ac:dyDescent="0.45">
      <c r="A338" s="12"/>
      <c r="B338" s="12"/>
      <c r="C338" s="12"/>
      <c r="D338" s="12"/>
      <c r="E338" s="12"/>
      <c r="F338" s="12"/>
      <c r="G338" s="15"/>
    </row>
    <row r="339" spans="1:7" x14ac:dyDescent="0.45">
      <c r="A339" s="12"/>
      <c r="B339" s="12"/>
      <c r="C339" s="12"/>
      <c r="D339" s="12"/>
      <c r="E339" s="12"/>
      <c r="F339" s="12"/>
      <c r="G339" s="15"/>
    </row>
    <row r="340" spans="1:7" x14ac:dyDescent="0.45">
      <c r="A340" s="12"/>
      <c r="B340" s="12"/>
      <c r="C340" s="12"/>
      <c r="D340" s="12"/>
      <c r="E340" s="12"/>
      <c r="F340" s="12"/>
      <c r="G340" s="15"/>
    </row>
    <row r="341" spans="1:7" x14ac:dyDescent="0.45">
      <c r="A341" s="12"/>
      <c r="B341" s="12"/>
      <c r="C341" s="12"/>
      <c r="D341" s="12"/>
      <c r="E341" s="12"/>
      <c r="F341" s="12"/>
      <c r="G341" s="15"/>
    </row>
    <row r="342" spans="1:7" x14ac:dyDescent="0.45">
      <c r="A342" s="12"/>
      <c r="B342" s="12"/>
      <c r="C342" s="12"/>
      <c r="D342" s="12"/>
      <c r="E342" s="12"/>
      <c r="F342" s="12"/>
      <c r="G342" s="15"/>
    </row>
    <row r="343" spans="1:7" x14ac:dyDescent="0.45">
      <c r="A343" s="12"/>
      <c r="B343" s="12"/>
      <c r="C343" s="12"/>
      <c r="D343" s="12"/>
      <c r="E343" s="12"/>
      <c r="F343" s="12"/>
      <c r="G343" s="15"/>
    </row>
    <row r="344" spans="1:7" x14ac:dyDescent="0.45">
      <c r="A344" s="12"/>
      <c r="B344" s="12"/>
      <c r="C344" s="12"/>
      <c r="D344" s="12"/>
      <c r="E344" s="12"/>
      <c r="F344" s="12"/>
      <c r="G344" s="15"/>
    </row>
    <row r="345" spans="1:7" x14ac:dyDescent="0.45">
      <c r="A345" s="12"/>
      <c r="B345" s="12"/>
      <c r="C345" s="12"/>
      <c r="D345" s="12"/>
      <c r="E345" s="12"/>
      <c r="F345" s="12"/>
      <c r="G345" s="15"/>
    </row>
    <row r="346" spans="1:7" x14ac:dyDescent="0.45">
      <c r="A346" s="12"/>
      <c r="B346" s="12"/>
      <c r="C346" s="12"/>
      <c r="D346" s="12"/>
      <c r="E346" s="12"/>
      <c r="F346" s="12"/>
      <c r="G346" s="15"/>
    </row>
    <row r="347" spans="1:7" x14ac:dyDescent="0.45">
      <c r="A347" s="12"/>
      <c r="B347" s="12"/>
      <c r="C347" s="12"/>
      <c r="D347" s="12"/>
      <c r="E347" s="12"/>
      <c r="F347" s="12"/>
      <c r="G347" s="15"/>
    </row>
    <row r="348" spans="1:7" x14ac:dyDescent="0.45">
      <c r="A348" s="12"/>
      <c r="B348" s="12"/>
      <c r="C348" s="12"/>
      <c r="D348" s="12"/>
      <c r="E348" s="12"/>
      <c r="F348" s="12"/>
      <c r="G348" s="15"/>
    </row>
    <row r="349" spans="1:7" x14ac:dyDescent="0.45">
      <c r="A349" s="12"/>
      <c r="B349" s="12"/>
      <c r="C349" s="12"/>
      <c r="D349" s="12"/>
      <c r="E349" s="12"/>
      <c r="F349" s="12"/>
      <c r="G349" s="15"/>
    </row>
    <row r="350" spans="1:7" x14ac:dyDescent="0.45">
      <c r="A350" s="12"/>
      <c r="B350" s="12"/>
      <c r="C350" s="12"/>
      <c r="D350" s="12"/>
      <c r="E350" s="12"/>
      <c r="F350" s="12"/>
      <c r="G350" s="15"/>
    </row>
    <row r="351" spans="1:7" x14ac:dyDescent="0.45">
      <c r="A351" s="12"/>
      <c r="B351" s="12"/>
      <c r="C351" s="12"/>
      <c r="D351" s="12"/>
      <c r="E351" s="12"/>
      <c r="F351" s="12"/>
      <c r="G351" s="15"/>
    </row>
    <row r="352" spans="1:7" x14ac:dyDescent="0.45">
      <c r="A352" s="12"/>
      <c r="B352" s="12"/>
      <c r="C352" s="12"/>
      <c r="D352" s="12"/>
      <c r="E352" s="12"/>
      <c r="F352" s="12"/>
      <c r="G352" s="15"/>
    </row>
    <row r="353" spans="1:7" x14ac:dyDescent="0.45">
      <c r="A353" s="12"/>
      <c r="B353" s="12"/>
      <c r="C353" s="12"/>
      <c r="D353" s="12"/>
      <c r="E353" s="12"/>
      <c r="F353" s="12"/>
      <c r="G353" s="15"/>
    </row>
    <row r="354" spans="1:7" x14ac:dyDescent="0.45">
      <c r="A354" s="12"/>
      <c r="B354" s="12"/>
      <c r="C354" s="12"/>
      <c r="D354" s="12"/>
      <c r="E354" s="12"/>
      <c r="F354" s="12"/>
      <c r="G354" s="15"/>
    </row>
    <row r="355" spans="1:7" x14ac:dyDescent="0.45">
      <c r="A355" s="12"/>
      <c r="B355" s="12"/>
      <c r="C355" s="12"/>
      <c r="D355" s="12"/>
      <c r="E355" s="12"/>
      <c r="F355" s="12"/>
      <c r="G355" s="15"/>
    </row>
    <row r="356" spans="1:7" x14ac:dyDescent="0.45">
      <c r="A356" s="12"/>
      <c r="B356" s="12"/>
      <c r="C356" s="12"/>
      <c r="D356" s="12"/>
      <c r="E356" s="12"/>
      <c r="F356" s="12"/>
      <c r="G356" s="15"/>
    </row>
    <row r="357" spans="1:7" x14ac:dyDescent="0.45">
      <c r="A357" s="12"/>
      <c r="B357" s="12"/>
      <c r="C357" s="12"/>
      <c r="D357" s="12"/>
      <c r="E357" s="12"/>
      <c r="F357" s="12"/>
      <c r="G357" s="15"/>
    </row>
    <row r="358" spans="1:7" x14ac:dyDescent="0.45">
      <c r="A358" s="12"/>
      <c r="B358" s="12"/>
      <c r="C358" s="12"/>
      <c r="D358" s="12"/>
      <c r="E358" s="12"/>
      <c r="F358" s="12"/>
      <c r="G358" s="15"/>
    </row>
    <row r="359" spans="1:7" x14ac:dyDescent="0.45">
      <c r="A359" s="12"/>
      <c r="B359" s="12"/>
      <c r="C359" s="12"/>
      <c r="D359" s="12"/>
      <c r="E359" s="12"/>
      <c r="F359" s="12"/>
      <c r="G359" s="15"/>
    </row>
    <row r="360" spans="1:7" x14ac:dyDescent="0.45">
      <c r="A360" s="12"/>
      <c r="B360" s="12"/>
      <c r="C360" s="12"/>
      <c r="D360" s="12"/>
      <c r="E360" s="12"/>
      <c r="F360" s="12"/>
      <c r="G360" s="15"/>
    </row>
    <row r="361" spans="1:7" x14ac:dyDescent="0.45">
      <c r="A361" s="12"/>
      <c r="B361" s="12"/>
      <c r="C361" s="12"/>
      <c r="D361" s="12"/>
      <c r="E361" s="12"/>
      <c r="F361" s="12"/>
      <c r="G361" s="15"/>
    </row>
    <row r="362" spans="1:7" x14ac:dyDescent="0.45">
      <c r="A362" s="12"/>
      <c r="B362" s="12"/>
      <c r="C362" s="12"/>
      <c r="D362" s="12"/>
      <c r="E362" s="12"/>
      <c r="F362" s="12"/>
      <c r="G362" s="15"/>
    </row>
    <row r="363" spans="1:7" x14ac:dyDescent="0.45">
      <c r="A363" s="12"/>
      <c r="B363" s="12"/>
      <c r="C363" s="12"/>
      <c r="D363" s="12"/>
      <c r="E363" s="12"/>
      <c r="F363" s="12"/>
      <c r="G363" s="15"/>
    </row>
    <row r="364" spans="1:7" x14ac:dyDescent="0.45">
      <c r="A364" s="12"/>
      <c r="B364" s="12"/>
      <c r="C364" s="12"/>
      <c r="D364" s="12"/>
      <c r="E364" s="12"/>
      <c r="F364" s="12"/>
      <c r="G364" s="15"/>
    </row>
    <row r="365" spans="1:7" x14ac:dyDescent="0.45">
      <c r="A365" s="12"/>
      <c r="B365" s="12"/>
      <c r="C365" s="12"/>
      <c r="D365" s="12"/>
      <c r="E365" s="12"/>
      <c r="F365" s="12"/>
      <c r="G365" s="15"/>
    </row>
    <row r="366" spans="1:7" x14ac:dyDescent="0.45">
      <c r="A366" s="12"/>
      <c r="B366" s="12"/>
      <c r="C366" s="12"/>
      <c r="D366" s="12"/>
      <c r="E366" s="12"/>
      <c r="F366" s="12"/>
      <c r="G366" s="15"/>
    </row>
    <row r="367" spans="1:7" x14ac:dyDescent="0.45">
      <c r="A367" s="12"/>
      <c r="B367" s="12"/>
      <c r="C367" s="12"/>
      <c r="D367" s="12"/>
      <c r="E367" s="12"/>
      <c r="F367" s="12"/>
      <c r="G367" s="15"/>
    </row>
    <row r="368" spans="1:7" x14ac:dyDescent="0.45">
      <c r="A368" s="12"/>
      <c r="B368" s="12"/>
      <c r="C368" s="12"/>
      <c r="D368" s="12"/>
      <c r="E368" s="12"/>
      <c r="F368" s="12"/>
      <c r="G368" s="15"/>
    </row>
    <row r="369" spans="1:7" x14ac:dyDescent="0.45">
      <c r="A369" s="12"/>
      <c r="B369" s="12"/>
      <c r="C369" s="12"/>
      <c r="D369" s="12"/>
      <c r="E369" s="12"/>
      <c r="F369" s="12"/>
      <c r="G369" s="15"/>
    </row>
    <row r="370" spans="1:7" x14ac:dyDescent="0.45">
      <c r="A370" s="12"/>
      <c r="B370" s="12"/>
      <c r="C370" s="12"/>
      <c r="D370" s="12"/>
      <c r="E370" s="12"/>
      <c r="F370" s="12"/>
      <c r="G370" s="15"/>
    </row>
    <row r="371" spans="1:7" x14ac:dyDescent="0.45">
      <c r="A371" s="12"/>
      <c r="B371" s="12"/>
      <c r="C371" s="12"/>
      <c r="D371" s="12"/>
      <c r="E371" s="12"/>
      <c r="F371" s="12"/>
      <c r="G371" s="15"/>
    </row>
    <row r="372" spans="1:7" x14ac:dyDescent="0.45">
      <c r="A372" s="12"/>
      <c r="B372" s="12"/>
      <c r="C372" s="12"/>
      <c r="D372" s="12"/>
      <c r="E372" s="12"/>
      <c r="F372" s="12"/>
      <c r="G372" s="15"/>
    </row>
    <row r="373" spans="1:7" x14ac:dyDescent="0.45">
      <c r="A373" s="12"/>
      <c r="B373" s="12"/>
      <c r="C373" s="12"/>
      <c r="D373" s="12"/>
      <c r="E373" s="12"/>
      <c r="F373" s="12"/>
      <c r="G373" s="15"/>
    </row>
    <row r="374" spans="1:7" x14ac:dyDescent="0.45">
      <c r="A374" s="12"/>
      <c r="B374" s="12"/>
      <c r="C374" s="12"/>
      <c r="D374" s="12"/>
      <c r="E374" s="12"/>
      <c r="F374" s="12"/>
      <c r="G374" s="15"/>
    </row>
    <row r="375" spans="1:7" x14ac:dyDescent="0.45">
      <c r="A375" s="12"/>
      <c r="B375" s="12"/>
      <c r="C375" s="12"/>
      <c r="D375" s="12"/>
      <c r="E375" s="12"/>
      <c r="F375" s="12"/>
      <c r="G375" s="15"/>
    </row>
    <row r="376" spans="1:7" x14ac:dyDescent="0.45">
      <c r="A376" s="12"/>
      <c r="B376" s="12"/>
      <c r="C376" s="12"/>
      <c r="D376" s="12"/>
      <c r="E376" s="12"/>
      <c r="F376" s="12"/>
      <c r="G376" s="15"/>
    </row>
    <row r="377" spans="1:7" x14ac:dyDescent="0.45">
      <c r="A377" s="12"/>
      <c r="B377" s="12"/>
      <c r="C377" s="12"/>
      <c r="D377" s="12"/>
      <c r="E377" s="12"/>
      <c r="F377" s="12"/>
      <c r="G377" s="15"/>
    </row>
    <row r="378" spans="1:7" x14ac:dyDescent="0.45">
      <c r="A378" s="12"/>
      <c r="B378" s="12"/>
      <c r="C378" s="12"/>
      <c r="D378" s="12"/>
      <c r="E378" s="12"/>
      <c r="F378" s="12"/>
      <c r="G378" s="15"/>
    </row>
    <row r="379" spans="1:7" x14ac:dyDescent="0.45">
      <c r="A379" s="12"/>
      <c r="B379" s="12"/>
      <c r="C379" s="12"/>
      <c r="D379" s="12"/>
      <c r="E379" s="12"/>
      <c r="F379" s="12"/>
      <c r="G379" s="15"/>
    </row>
    <row r="380" spans="1:7" x14ac:dyDescent="0.45">
      <c r="A380" s="12"/>
      <c r="B380" s="12"/>
      <c r="C380" s="12"/>
      <c r="D380" s="12"/>
      <c r="E380" s="12"/>
      <c r="F380" s="12"/>
      <c r="G380" s="15"/>
    </row>
    <row r="381" spans="1:7" x14ac:dyDescent="0.45">
      <c r="A381" s="12"/>
      <c r="B381" s="12"/>
      <c r="C381" s="12"/>
      <c r="D381" s="12"/>
      <c r="E381" s="12"/>
      <c r="F381" s="12"/>
      <c r="G381" s="15"/>
    </row>
    <row r="382" spans="1:7" x14ac:dyDescent="0.45">
      <c r="A382" s="12"/>
      <c r="B382" s="12"/>
      <c r="C382" s="12"/>
      <c r="D382" s="12"/>
      <c r="E382" s="12"/>
      <c r="F382" s="12"/>
      <c r="G382" s="15"/>
    </row>
    <row r="383" spans="1:7" x14ac:dyDescent="0.45">
      <c r="A383" s="12"/>
      <c r="B383" s="12"/>
      <c r="C383" s="12"/>
      <c r="D383" s="12"/>
      <c r="E383" s="12"/>
      <c r="F383" s="12"/>
      <c r="G383" s="15"/>
    </row>
    <row r="384" spans="1:7" x14ac:dyDescent="0.45">
      <c r="A384" s="12"/>
      <c r="B384" s="12"/>
      <c r="C384" s="12"/>
      <c r="D384" s="12"/>
      <c r="E384" s="12"/>
      <c r="F384" s="12"/>
      <c r="G384" s="15"/>
    </row>
    <row r="385" spans="1:7" x14ac:dyDescent="0.45">
      <c r="A385" s="12"/>
      <c r="B385" s="12"/>
      <c r="C385" s="12"/>
      <c r="D385" s="12"/>
      <c r="E385" s="12"/>
      <c r="F385" s="12"/>
      <c r="G385" s="15"/>
    </row>
    <row r="386" spans="1:7" x14ac:dyDescent="0.45">
      <c r="A386" s="12"/>
      <c r="B386" s="12"/>
      <c r="C386" s="12"/>
      <c r="D386" s="12"/>
      <c r="E386" s="12"/>
      <c r="F386" s="12"/>
      <c r="G386" s="15"/>
    </row>
    <row r="387" spans="1:7" x14ac:dyDescent="0.45">
      <c r="A387" s="12"/>
      <c r="B387" s="12"/>
      <c r="C387" s="12"/>
      <c r="D387" s="12"/>
      <c r="E387" s="12"/>
      <c r="F387" s="12"/>
      <c r="G387" s="15"/>
    </row>
    <row r="388" spans="1:7" x14ac:dyDescent="0.45">
      <c r="A388" s="12"/>
      <c r="B388" s="12"/>
      <c r="C388" s="12"/>
      <c r="D388" s="12"/>
      <c r="E388" s="12"/>
      <c r="F388" s="12"/>
      <c r="G388" s="15"/>
    </row>
    <row r="389" spans="1:7" x14ac:dyDescent="0.45">
      <c r="A389" s="12"/>
      <c r="B389" s="12"/>
      <c r="C389" s="12"/>
      <c r="D389" s="12"/>
      <c r="E389" s="12"/>
      <c r="F389" s="12"/>
      <c r="G389" s="15"/>
    </row>
    <row r="390" spans="1:7" x14ac:dyDescent="0.45">
      <c r="A390" s="12"/>
      <c r="B390" s="12"/>
      <c r="C390" s="12"/>
      <c r="D390" s="12"/>
      <c r="E390" s="12"/>
      <c r="F390" s="12"/>
      <c r="G390" s="15"/>
    </row>
    <row r="391" spans="1:7" x14ac:dyDescent="0.45">
      <c r="A391" s="12"/>
      <c r="B391" s="12"/>
      <c r="C391" s="12"/>
      <c r="D391" s="12"/>
      <c r="E391" s="12"/>
      <c r="F391" s="12"/>
      <c r="G391" s="15"/>
    </row>
    <row r="392" spans="1:7" x14ac:dyDescent="0.45">
      <c r="A392" s="12"/>
      <c r="B392" s="12"/>
      <c r="C392" s="12"/>
      <c r="D392" s="12"/>
      <c r="E392" s="12"/>
      <c r="F392" s="12"/>
      <c r="G392" s="15"/>
    </row>
    <row r="393" spans="1:7" x14ac:dyDescent="0.45">
      <c r="A393" s="12"/>
      <c r="B393" s="12"/>
      <c r="C393" s="12"/>
      <c r="D393" s="12"/>
      <c r="E393" s="12"/>
      <c r="F393" s="12"/>
      <c r="G393" s="15"/>
    </row>
    <row r="394" spans="1:7" x14ac:dyDescent="0.45">
      <c r="A394" s="12"/>
      <c r="B394" s="12"/>
      <c r="C394" s="12"/>
      <c r="D394" s="12"/>
      <c r="E394" s="12"/>
      <c r="F394" s="12"/>
      <c r="G394" s="15"/>
    </row>
    <row r="395" spans="1:7" x14ac:dyDescent="0.45">
      <c r="A395" s="12"/>
      <c r="B395" s="12"/>
      <c r="C395" s="12"/>
      <c r="D395" s="12"/>
      <c r="E395" s="12"/>
      <c r="F395" s="12"/>
      <c r="G395" s="15"/>
    </row>
    <row r="396" spans="1:7" x14ac:dyDescent="0.45">
      <c r="A396" s="12"/>
      <c r="B396" s="12"/>
      <c r="C396" s="12"/>
      <c r="D396" s="12"/>
      <c r="E396" s="12"/>
      <c r="F396" s="12"/>
      <c r="G396" s="15"/>
    </row>
    <row r="397" spans="1:7" x14ac:dyDescent="0.45">
      <c r="A397" s="12"/>
      <c r="B397" s="12"/>
      <c r="C397" s="12"/>
      <c r="D397" s="12"/>
      <c r="E397" s="12"/>
      <c r="F397" s="12"/>
      <c r="G397" s="15"/>
    </row>
    <row r="398" spans="1:7" x14ac:dyDescent="0.45">
      <c r="A398" s="12"/>
      <c r="B398" s="12"/>
      <c r="C398" s="12"/>
      <c r="D398" s="12"/>
      <c r="E398" s="12"/>
      <c r="F398" s="12"/>
      <c r="G398" s="15"/>
    </row>
    <row r="399" spans="1:7" x14ac:dyDescent="0.45">
      <c r="A399" s="12"/>
      <c r="B399" s="12"/>
      <c r="C399" s="12"/>
      <c r="D399" s="12"/>
      <c r="E399" s="12"/>
      <c r="F399" s="12"/>
      <c r="G399" s="15"/>
    </row>
    <row r="400" spans="1:7" x14ac:dyDescent="0.45">
      <c r="A400" s="12"/>
      <c r="B400" s="12"/>
      <c r="C400" s="12"/>
      <c r="D400" s="12"/>
      <c r="E400" s="12"/>
      <c r="F400" s="12"/>
      <c r="G400" s="15"/>
    </row>
    <row r="401" spans="1:7" x14ac:dyDescent="0.45">
      <c r="A401" s="12"/>
      <c r="B401" s="12"/>
      <c r="C401" s="12"/>
      <c r="D401" s="12"/>
      <c r="E401" s="12"/>
      <c r="F401" s="12"/>
      <c r="G401" s="15"/>
    </row>
    <row r="402" spans="1:7" x14ac:dyDescent="0.45">
      <c r="A402" s="12"/>
      <c r="B402" s="12"/>
      <c r="C402" s="12"/>
      <c r="D402" s="12"/>
      <c r="E402" s="12"/>
      <c r="F402" s="12"/>
      <c r="G402" s="15"/>
    </row>
    <row r="403" spans="1:7" x14ac:dyDescent="0.45">
      <c r="A403" s="12"/>
      <c r="B403" s="12"/>
      <c r="C403" s="12"/>
      <c r="D403" s="12"/>
      <c r="E403" s="12"/>
      <c r="F403" s="12"/>
      <c r="G403" s="15"/>
    </row>
    <row r="404" spans="1:7" x14ac:dyDescent="0.45">
      <c r="A404" s="12"/>
      <c r="B404" s="12"/>
      <c r="C404" s="12"/>
      <c r="D404" s="12"/>
      <c r="E404" s="12"/>
      <c r="F404" s="12"/>
      <c r="G404" s="15"/>
    </row>
    <row r="405" spans="1:7" x14ac:dyDescent="0.45">
      <c r="A405" s="12"/>
      <c r="B405" s="12"/>
      <c r="C405" s="12"/>
      <c r="D405" s="12"/>
      <c r="E405" s="12"/>
      <c r="F405" s="12"/>
      <c r="G405" s="15"/>
    </row>
    <row r="406" spans="1:7" x14ac:dyDescent="0.45">
      <c r="A406" s="12"/>
      <c r="B406" s="12"/>
      <c r="C406" s="12"/>
      <c r="D406" s="12"/>
      <c r="E406" s="12"/>
      <c r="F406" s="12"/>
      <c r="G406" s="15"/>
    </row>
    <row r="407" spans="1:7" x14ac:dyDescent="0.45">
      <c r="A407" s="12"/>
      <c r="B407" s="12"/>
      <c r="C407" s="12"/>
      <c r="D407" s="12"/>
      <c r="E407" s="12"/>
      <c r="F407" s="12"/>
      <c r="G407" s="15"/>
    </row>
    <row r="408" spans="1:7" x14ac:dyDescent="0.45">
      <c r="A408" s="12"/>
      <c r="B408" s="12"/>
      <c r="C408" s="12"/>
      <c r="D408" s="12"/>
      <c r="E408" s="12"/>
      <c r="F408" s="12"/>
      <c r="G408" s="15"/>
    </row>
    <row r="409" spans="1:7" x14ac:dyDescent="0.45">
      <c r="A409" s="12"/>
      <c r="B409" s="12"/>
      <c r="C409" s="12"/>
      <c r="D409" s="12"/>
      <c r="E409" s="12"/>
      <c r="F409" s="12"/>
      <c r="G409" s="15"/>
    </row>
    <row r="410" spans="1:7" x14ac:dyDescent="0.45">
      <c r="A410" s="12"/>
      <c r="B410" s="12"/>
      <c r="C410" s="12"/>
      <c r="D410" s="12"/>
      <c r="E410" s="12"/>
      <c r="F410" s="12"/>
      <c r="G410" s="15"/>
    </row>
    <row r="411" spans="1:7" x14ac:dyDescent="0.45">
      <c r="A411" s="12"/>
      <c r="B411" s="12"/>
      <c r="C411" s="12"/>
      <c r="D411" s="12"/>
      <c r="E411" s="12"/>
      <c r="F411" s="12"/>
      <c r="G411" s="15"/>
    </row>
    <row r="412" spans="1:7" x14ac:dyDescent="0.45">
      <c r="A412" s="12"/>
      <c r="B412" s="12"/>
      <c r="C412" s="12"/>
      <c r="D412" s="12"/>
      <c r="E412" s="12"/>
      <c r="F412" s="12"/>
      <c r="G412" s="15"/>
    </row>
    <row r="413" spans="1:7" x14ac:dyDescent="0.45">
      <c r="A413" s="12"/>
      <c r="B413" s="12"/>
      <c r="C413" s="12"/>
      <c r="D413" s="12"/>
      <c r="E413" s="12"/>
      <c r="F413" s="12"/>
      <c r="G413" s="15"/>
    </row>
    <row r="414" spans="1:7" x14ac:dyDescent="0.45">
      <c r="A414" s="12"/>
      <c r="B414" s="12"/>
      <c r="C414" s="12"/>
      <c r="D414" s="12"/>
      <c r="E414" s="12"/>
      <c r="F414" s="12"/>
      <c r="G414" s="15"/>
    </row>
    <row r="415" spans="1:7" x14ac:dyDescent="0.45">
      <c r="A415" s="12"/>
      <c r="B415" s="12"/>
      <c r="C415" s="12"/>
      <c r="D415" s="12"/>
      <c r="E415" s="12"/>
      <c r="F415" s="12"/>
      <c r="G415" s="15"/>
    </row>
    <row r="416" spans="1:7" x14ac:dyDescent="0.45">
      <c r="A416" s="12"/>
      <c r="B416" s="12"/>
      <c r="C416" s="12"/>
      <c r="D416" s="12"/>
      <c r="E416" s="12"/>
      <c r="F416" s="12"/>
      <c r="G416" s="15"/>
    </row>
    <row r="417" spans="1:7" x14ac:dyDescent="0.45">
      <c r="A417" s="12"/>
      <c r="B417" s="12"/>
      <c r="C417" s="12"/>
      <c r="D417" s="12"/>
      <c r="E417" s="12"/>
      <c r="F417" s="12"/>
      <c r="G417" s="15"/>
    </row>
    <row r="418" spans="1:7" x14ac:dyDescent="0.45">
      <c r="A418" s="12"/>
      <c r="B418" s="12"/>
      <c r="C418" s="12"/>
      <c r="D418" s="12"/>
      <c r="E418" s="12"/>
      <c r="F418" s="12"/>
      <c r="G418" s="15"/>
    </row>
    <row r="419" spans="1:7" x14ac:dyDescent="0.45">
      <c r="A419" s="12"/>
      <c r="B419" s="12"/>
      <c r="C419" s="12"/>
      <c r="D419" s="12"/>
      <c r="E419" s="12"/>
      <c r="F419" s="12"/>
      <c r="G419" s="15"/>
    </row>
    <row r="420" spans="1:7" x14ac:dyDescent="0.45">
      <c r="A420" s="12"/>
      <c r="B420" s="12"/>
      <c r="C420" s="12"/>
      <c r="D420" s="12"/>
      <c r="E420" s="12"/>
      <c r="F420" s="12"/>
      <c r="G420" s="15"/>
    </row>
    <row r="421" spans="1:7" x14ac:dyDescent="0.45">
      <c r="A421" s="12"/>
      <c r="B421" s="12"/>
      <c r="C421" s="12"/>
      <c r="D421" s="12"/>
      <c r="E421" s="12"/>
      <c r="F421" s="12"/>
      <c r="G421" s="15"/>
    </row>
    <row r="422" spans="1:7" x14ac:dyDescent="0.45">
      <c r="A422" s="12"/>
      <c r="B422" s="12"/>
      <c r="C422" s="12"/>
      <c r="D422" s="12"/>
      <c r="E422" s="12"/>
      <c r="F422" s="12"/>
      <c r="G422" s="15"/>
    </row>
    <row r="423" spans="1:7" x14ac:dyDescent="0.45">
      <c r="A423" s="12"/>
      <c r="B423" s="12"/>
      <c r="C423" s="12"/>
      <c r="D423" s="12"/>
      <c r="E423" s="12"/>
      <c r="F423" s="12"/>
      <c r="G423" s="15"/>
    </row>
    <row r="424" spans="1:7" x14ac:dyDescent="0.45">
      <c r="A424" s="12"/>
      <c r="B424" s="12"/>
      <c r="C424" s="12"/>
      <c r="D424" s="12"/>
      <c r="E424" s="12"/>
      <c r="F424" s="12"/>
      <c r="G424" s="15"/>
    </row>
    <row r="425" spans="1:7" x14ac:dyDescent="0.45">
      <c r="A425" s="12"/>
      <c r="B425" s="12"/>
      <c r="C425" s="12"/>
      <c r="D425" s="12"/>
      <c r="E425" s="12"/>
      <c r="F425" s="12"/>
      <c r="G425" s="15"/>
    </row>
    <row r="426" spans="1:7" x14ac:dyDescent="0.45">
      <c r="A426" s="12"/>
      <c r="B426" s="12"/>
      <c r="C426" s="12"/>
      <c r="D426" s="12"/>
      <c r="E426" s="12"/>
      <c r="F426" s="12"/>
      <c r="G426" s="15"/>
    </row>
    <row r="427" spans="1:7" x14ac:dyDescent="0.45">
      <c r="A427" s="12"/>
      <c r="B427" s="12"/>
      <c r="C427" s="12"/>
      <c r="D427" s="12"/>
      <c r="E427" s="12"/>
      <c r="F427" s="12"/>
      <c r="G427" s="15"/>
    </row>
    <row r="428" spans="1:7" x14ac:dyDescent="0.45">
      <c r="A428" s="12"/>
      <c r="B428" s="12"/>
      <c r="C428" s="12"/>
      <c r="D428" s="12"/>
      <c r="E428" s="12"/>
      <c r="F428" s="12"/>
      <c r="G428" s="15"/>
    </row>
    <row r="429" spans="1:7" x14ac:dyDescent="0.45">
      <c r="A429" s="12"/>
      <c r="B429" s="12"/>
      <c r="C429" s="12"/>
      <c r="D429" s="12"/>
      <c r="E429" s="12"/>
      <c r="F429" s="12"/>
      <c r="G429" s="15"/>
    </row>
    <row r="430" spans="1:7" x14ac:dyDescent="0.45">
      <c r="A430" s="12"/>
      <c r="B430" s="12"/>
      <c r="C430" s="12"/>
      <c r="D430" s="12"/>
      <c r="E430" s="12"/>
      <c r="F430" s="12"/>
      <c r="G430" s="15"/>
    </row>
    <row r="431" spans="1:7" x14ac:dyDescent="0.45">
      <c r="A431" s="12"/>
      <c r="B431" s="12"/>
      <c r="C431" s="12"/>
      <c r="D431" s="12"/>
      <c r="E431" s="12"/>
      <c r="F431" s="12"/>
      <c r="G431" s="15"/>
    </row>
    <row r="432" spans="1:7" x14ac:dyDescent="0.45">
      <c r="A432" s="12"/>
      <c r="B432" s="12"/>
      <c r="C432" s="12"/>
      <c r="D432" s="12"/>
      <c r="E432" s="12"/>
      <c r="F432" s="12"/>
      <c r="G432" s="15"/>
    </row>
    <row r="433" spans="1:7" x14ac:dyDescent="0.45">
      <c r="A433" s="12"/>
      <c r="B433" s="12"/>
      <c r="C433" s="12"/>
      <c r="D433" s="12"/>
      <c r="E433" s="12"/>
      <c r="F433" s="12"/>
      <c r="G433" s="15"/>
    </row>
    <row r="434" spans="1:7" x14ac:dyDescent="0.45">
      <c r="A434" s="12"/>
      <c r="B434" s="12"/>
      <c r="C434" s="12"/>
      <c r="D434" s="12"/>
      <c r="E434" s="12"/>
      <c r="F434" s="12"/>
      <c r="G434" s="15"/>
    </row>
    <row r="435" spans="1:7" x14ac:dyDescent="0.45">
      <c r="A435" s="12"/>
      <c r="B435" s="12"/>
      <c r="C435" s="12"/>
      <c r="D435" s="12"/>
      <c r="E435" s="12"/>
      <c r="F435" s="12"/>
      <c r="G435" s="15"/>
    </row>
    <row r="436" spans="1:7" x14ac:dyDescent="0.45">
      <c r="A436" s="12"/>
      <c r="B436" s="12"/>
      <c r="C436" s="12"/>
      <c r="D436" s="12"/>
      <c r="E436" s="12"/>
      <c r="F436" s="12"/>
      <c r="G436" s="15"/>
    </row>
    <row r="437" spans="1:7" x14ac:dyDescent="0.45">
      <c r="A437" s="12"/>
      <c r="B437" s="12"/>
      <c r="C437" s="12"/>
      <c r="D437" s="12"/>
      <c r="E437" s="12"/>
      <c r="F437" s="12"/>
      <c r="G437" s="15"/>
    </row>
    <row r="438" spans="1:7" x14ac:dyDescent="0.45">
      <c r="A438" s="12"/>
      <c r="B438" s="12"/>
      <c r="C438" s="12"/>
      <c r="D438" s="12"/>
      <c r="E438" s="12"/>
      <c r="F438" s="12"/>
      <c r="G438" s="15"/>
    </row>
    <row r="439" spans="1:7" x14ac:dyDescent="0.45">
      <c r="A439" s="12"/>
      <c r="B439" s="12"/>
      <c r="C439" s="12"/>
      <c r="D439" s="12"/>
      <c r="E439" s="12"/>
      <c r="F439" s="12"/>
      <c r="G439" s="15"/>
    </row>
    <row r="440" spans="1:7" x14ac:dyDescent="0.45">
      <c r="A440" s="12"/>
      <c r="B440" s="12"/>
      <c r="C440" s="12"/>
      <c r="D440" s="12"/>
      <c r="E440" s="12"/>
      <c r="F440" s="12"/>
      <c r="G440" s="15"/>
    </row>
    <row r="441" spans="1:7" x14ac:dyDescent="0.45">
      <c r="A441" s="12"/>
      <c r="B441" s="12"/>
      <c r="C441" s="12"/>
      <c r="D441" s="12"/>
      <c r="E441" s="12"/>
      <c r="F441" s="12"/>
      <c r="G441" s="15"/>
    </row>
    <row r="442" spans="1:7" x14ac:dyDescent="0.45">
      <c r="A442" s="12"/>
      <c r="B442" s="12"/>
      <c r="C442" s="12"/>
      <c r="D442" s="12"/>
      <c r="E442" s="12"/>
      <c r="F442" s="12"/>
      <c r="G442" s="15"/>
    </row>
    <row r="443" spans="1:7" x14ac:dyDescent="0.45">
      <c r="A443" s="12"/>
      <c r="B443" s="12"/>
      <c r="C443" s="12"/>
      <c r="D443" s="12"/>
      <c r="E443" s="12"/>
      <c r="F443" s="12"/>
      <c r="G443" s="15"/>
    </row>
    <row r="444" spans="1:7" x14ac:dyDescent="0.45">
      <c r="A444" s="12"/>
      <c r="B444" s="12"/>
      <c r="C444" s="12"/>
      <c r="D444" s="12"/>
      <c r="E444" s="12"/>
      <c r="F444" s="12"/>
      <c r="G444" s="15"/>
    </row>
    <row r="445" spans="1:7" x14ac:dyDescent="0.45">
      <c r="A445" s="12"/>
      <c r="B445" s="12"/>
      <c r="C445" s="12"/>
      <c r="D445" s="12"/>
      <c r="E445" s="12"/>
      <c r="F445" s="12"/>
      <c r="G445" s="15"/>
    </row>
    <row r="446" spans="1:7" x14ac:dyDescent="0.45">
      <c r="A446" s="12"/>
      <c r="B446" s="12"/>
      <c r="C446" s="12"/>
      <c r="D446" s="12"/>
      <c r="E446" s="12"/>
      <c r="F446" s="12"/>
      <c r="G446" s="15"/>
    </row>
    <row r="447" spans="1:7" x14ac:dyDescent="0.45">
      <c r="A447" s="12"/>
      <c r="B447" s="12"/>
      <c r="C447" s="12"/>
      <c r="D447" s="12"/>
      <c r="E447" s="12"/>
      <c r="F447" s="12"/>
      <c r="G447" s="15"/>
    </row>
    <row r="448" spans="1:7" x14ac:dyDescent="0.45">
      <c r="A448" s="12"/>
      <c r="B448" s="12"/>
      <c r="C448" s="12"/>
      <c r="D448" s="12"/>
      <c r="E448" s="12"/>
      <c r="F448" s="12"/>
      <c r="G448" s="15"/>
    </row>
    <row r="449" spans="1:7" x14ac:dyDescent="0.45">
      <c r="A449" s="12"/>
      <c r="B449" s="12"/>
      <c r="C449" s="12"/>
      <c r="D449" s="12"/>
      <c r="E449" s="12"/>
      <c r="F449" s="12"/>
      <c r="G449" s="15"/>
    </row>
    <row r="450" spans="1:7" x14ac:dyDescent="0.45">
      <c r="A450" s="12"/>
      <c r="B450" s="12"/>
      <c r="C450" s="12"/>
      <c r="D450" s="12"/>
      <c r="E450" s="12"/>
      <c r="F450" s="12"/>
      <c r="G450" s="15"/>
    </row>
    <row r="451" spans="1:7" x14ac:dyDescent="0.45">
      <c r="A451" s="12"/>
      <c r="B451" s="12"/>
      <c r="C451" s="12"/>
      <c r="D451" s="12"/>
      <c r="E451" s="12"/>
      <c r="F451" s="12"/>
      <c r="G451" s="15"/>
    </row>
    <row r="452" spans="1:7" x14ac:dyDescent="0.45">
      <c r="A452" s="12"/>
      <c r="B452" s="12"/>
      <c r="C452" s="12"/>
      <c r="D452" s="12"/>
      <c r="E452" s="12"/>
      <c r="F452" s="12"/>
      <c r="G452" s="15"/>
    </row>
    <row r="453" spans="1:7" x14ac:dyDescent="0.45">
      <c r="A453" s="12"/>
      <c r="B453" s="12"/>
      <c r="C453" s="12"/>
      <c r="D453" s="12"/>
      <c r="E453" s="12"/>
      <c r="F453" s="12"/>
      <c r="G453" s="15"/>
    </row>
    <row r="454" spans="1:7" x14ac:dyDescent="0.45">
      <c r="A454" s="12"/>
      <c r="B454" s="12"/>
      <c r="C454" s="12"/>
      <c r="D454" s="12"/>
      <c r="E454" s="12"/>
      <c r="F454" s="12"/>
      <c r="G454" s="15"/>
    </row>
    <row r="455" spans="1:7" x14ac:dyDescent="0.45">
      <c r="A455" s="12"/>
      <c r="B455" s="12"/>
      <c r="C455" s="12"/>
      <c r="D455" s="12"/>
      <c r="E455" s="12"/>
      <c r="F455" s="12"/>
      <c r="G455" s="15"/>
    </row>
    <row r="456" spans="1:7" x14ac:dyDescent="0.45">
      <c r="A456" s="12"/>
      <c r="B456" s="12"/>
      <c r="C456" s="12"/>
      <c r="D456" s="12"/>
      <c r="E456" s="12"/>
      <c r="F456" s="12"/>
      <c r="G456" s="15"/>
    </row>
    <row r="457" spans="1:7" x14ac:dyDescent="0.45">
      <c r="A457" s="12"/>
      <c r="B457" s="12"/>
      <c r="C457" s="12"/>
      <c r="D457" s="12"/>
      <c r="E457" s="12"/>
      <c r="F457" s="12"/>
      <c r="G457" s="15"/>
    </row>
    <row r="458" spans="1:7" x14ac:dyDescent="0.45">
      <c r="A458" s="12"/>
      <c r="B458" s="12"/>
      <c r="C458" s="12"/>
      <c r="D458" s="12"/>
      <c r="E458" s="12"/>
      <c r="F458" s="12"/>
      <c r="G458" s="15"/>
    </row>
    <row r="459" spans="1:7" x14ac:dyDescent="0.45">
      <c r="A459" s="12"/>
      <c r="B459" s="12"/>
      <c r="C459" s="12"/>
      <c r="D459" s="12"/>
      <c r="E459" s="12"/>
      <c r="F459" s="12"/>
      <c r="G459" s="15"/>
    </row>
    <row r="460" spans="1:7" x14ac:dyDescent="0.45">
      <c r="A460" s="12"/>
      <c r="B460" s="12"/>
      <c r="C460" s="12"/>
      <c r="D460" s="12"/>
      <c r="E460" s="12"/>
      <c r="F460" s="12"/>
      <c r="G460" s="15"/>
    </row>
    <row r="461" spans="1:7" x14ac:dyDescent="0.45">
      <c r="A461" s="12"/>
      <c r="B461" s="12"/>
      <c r="C461" s="12"/>
      <c r="D461" s="12"/>
      <c r="E461" s="12"/>
      <c r="F461" s="12"/>
      <c r="G461" s="15"/>
    </row>
    <row r="462" spans="1:7" x14ac:dyDescent="0.45">
      <c r="A462" s="12"/>
      <c r="B462" s="12"/>
      <c r="C462" s="12"/>
      <c r="D462" s="12"/>
      <c r="E462" s="12"/>
      <c r="F462" s="12"/>
      <c r="G462" s="15"/>
    </row>
    <row r="463" spans="1:7" x14ac:dyDescent="0.45">
      <c r="A463" s="12"/>
      <c r="B463" s="12"/>
      <c r="C463" s="12"/>
      <c r="D463" s="12"/>
      <c r="E463" s="12"/>
      <c r="F463" s="12"/>
      <c r="G463" s="15"/>
    </row>
    <row r="464" spans="1:7" x14ac:dyDescent="0.45">
      <c r="A464" s="12"/>
      <c r="B464" s="12"/>
      <c r="C464" s="12"/>
      <c r="D464" s="12"/>
      <c r="E464" s="12"/>
      <c r="F464" s="12"/>
      <c r="G464" s="15"/>
    </row>
    <row r="465" spans="1:7" x14ac:dyDescent="0.45">
      <c r="A465" s="12"/>
      <c r="B465" s="12"/>
      <c r="C465" s="12"/>
      <c r="D465" s="12"/>
      <c r="E465" s="12"/>
      <c r="F465" s="12"/>
      <c r="G465" s="15"/>
    </row>
    <row r="466" spans="1:7" x14ac:dyDescent="0.45">
      <c r="A466" s="12"/>
      <c r="B466" s="12"/>
      <c r="C466" s="12"/>
      <c r="D466" s="12"/>
      <c r="E466" s="12"/>
      <c r="F466" s="12"/>
      <c r="G466" s="15"/>
    </row>
    <row r="467" spans="1:7" x14ac:dyDescent="0.45">
      <c r="A467" s="12"/>
      <c r="B467" s="12"/>
      <c r="C467" s="12"/>
      <c r="D467" s="12"/>
      <c r="E467" s="12"/>
      <c r="F467" s="12"/>
      <c r="G467" s="15"/>
    </row>
    <row r="468" spans="1:7" x14ac:dyDescent="0.45">
      <c r="A468" s="12"/>
      <c r="B468" s="12"/>
      <c r="C468" s="12"/>
      <c r="D468" s="12"/>
      <c r="E468" s="12"/>
      <c r="F468" s="12"/>
      <c r="G468" s="15"/>
    </row>
    <row r="469" spans="1:7" x14ac:dyDescent="0.45">
      <c r="A469" s="12"/>
      <c r="B469" s="12"/>
      <c r="C469" s="12"/>
      <c r="D469" s="12"/>
      <c r="E469" s="12"/>
      <c r="F469" s="12"/>
      <c r="G469" s="15"/>
    </row>
    <row r="470" spans="1:7" x14ac:dyDescent="0.45">
      <c r="A470" s="12"/>
      <c r="B470" s="12"/>
      <c r="C470" s="12"/>
      <c r="D470" s="12"/>
      <c r="E470" s="12"/>
      <c r="F470" s="12"/>
      <c r="G470" s="15"/>
    </row>
    <row r="471" spans="1:7" x14ac:dyDescent="0.45">
      <c r="A471" s="12"/>
      <c r="B471" s="12"/>
      <c r="C471" s="12"/>
      <c r="D471" s="12"/>
      <c r="E471" s="12"/>
      <c r="F471" s="12"/>
      <c r="G471" s="15"/>
    </row>
    <row r="472" spans="1:7" x14ac:dyDescent="0.45">
      <c r="A472" s="12"/>
      <c r="B472" s="12"/>
      <c r="C472" s="12"/>
      <c r="D472" s="12"/>
      <c r="E472" s="12"/>
      <c r="F472" s="12"/>
      <c r="G472" s="15"/>
    </row>
    <row r="473" spans="1:7" x14ac:dyDescent="0.45">
      <c r="A473" s="12"/>
      <c r="B473" s="12"/>
      <c r="C473" s="12"/>
      <c r="D473" s="12"/>
      <c r="E473" s="12"/>
      <c r="F473" s="12"/>
      <c r="G473" s="15"/>
    </row>
    <row r="474" spans="1:7" x14ac:dyDescent="0.45">
      <c r="A474" s="12"/>
      <c r="B474" s="12"/>
      <c r="C474" s="12"/>
      <c r="D474" s="12"/>
      <c r="E474" s="12"/>
      <c r="F474" s="12"/>
      <c r="G474" s="15"/>
    </row>
    <row r="475" spans="1:7" x14ac:dyDescent="0.45">
      <c r="A475" s="12"/>
      <c r="B475" s="12"/>
      <c r="C475" s="12"/>
      <c r="D475" s="12"/>
      <c r="E475" s="12"/>
      <c r="F475" s="12"/>
      <c r="G475" s="15"/>
    </row>
    <row r="476" spans="1:7" x14ac:dyDescent="0.45">
      <c r="A476" s="12"/>
      <c r="B476" s="12"/>
      <c r="C476" s="12"/>
      <c r="D476" s="12"/>
      <c r="E476" s="12"/>
      <c r="F476" s="12"/>
      <c r="G476" s="15"/>
    </row>
    <row r="477" spans="1:7" x14ac:dyDescent="0.45">
      <c r="A477" s="12"/>
      <c r="B477" s="12"/>
      <c r="C477" s="12"/>
      <c r="D477" s="12"/>
      <c r="E477" s="12"/>
      <c r="F477" s="12"/>
      <c r="G477" s="15"/>
    </row>
    <row r="478" spans="1:7" x14ac:dyDescent="0.45">
      <c r="A478" s="12"/>
      <c r="B478" s="12"/>
      <c r="C478" s="12"/>
      <c r="D478" s="12"/>
      <c r="E478" s="12"/>
      <c r="F478" s="12"/>
      <c r="G478" s="15"/>
    </row>
    <row r="479" spans="1:7" x14ac:dyDescent="0.45">
      <c r="A479" s="12"/>
      <c r="B479" s="12"/>
      <c r="C479" s="12"/>
      <c r="D479" s="12"/>
      <c r="E479" s="12"/>
      <c r="F479" s="12"/>
      <c r="G479" s="15"/>
    </row>
    <row r="480" spans="1:7" x14ac:dyDescent="0.45">
      <c r="A480" s="12"/>
      <c r="B480" s="12"/>
      <c r="C480" s="12"/>
      <c r="D480" s="12"/>
      <c r="E480" s="12"/>
      <c r="F480" s="12"/>
      <c r="G480" s="15"/>
    </row>
    <row r="481" spans="1:7" x14ac:dyDescent="0.45">
      <c r="A481" s="12"/>
      <c r="B481" s="12"/>
      <c r="C481" s="12"/>
      <c r="D481" s="12"/>
      <c r="E481" s="12"/>
      <c r="F481" s="12"/>
      <c r="G481" s="15"/>
    </row>
    <row r="482" spans="1:7" x14ac:dyDescent="0.45">
      <c r="A482" s="12"/>
      <c r="B482" s="12"/>
      <c r="C482" s="12"/>
      <c r="D482" s="12"/>
      <c r="E482" s="12"/>
      <c r="F482" s="12"/>
      <c r="G482" s="15"/>
    </row>
    <row r="483" spans="1:7" x14ac:dyDescent="0.45">
      <c r="A483" s="12"/>
      <c r="B483" s="12"/>
      <c r="C483" s="12"/>
      <c r="D483" s="12"/>
      <c r="E483" s="12"/>
      <c r="F483" s="12"/>
      <c r="G483" s="15"/>
    </row>
    <row r="484" spans="1:7" x14ac:dyDescent="0.45">
      <c r="A484" s="12"/>
      <c r="B484" s="12"/>
      <c r="C484" s="12"/>
      <c r="D484" s="12"/>
      <c r="E484" s="12"/>
      <c r="F484" s="12"/>
      <c r="G484" s="15"/>
    </row>
    <row r="485" spans="1:7" x14ac:dyDescent="0.45">
      <c r="A485" s="12"/>
      <c r="B485" s="12"/>
      <c r="C485" s="12"/>
      <c r="D485" s="12"/>
      <c r="E485" s="12"/>
      <c r="F485" s="12"/>
      <c r="G485" s="15"/>
    </row>
    <row r="486" spans="1:7" x14ac:dyDescent="0.45">
      <c r="A486" s="12"/>
      <c r="B486" s="12"/>
      <c r="C486" s="12"/>
      <c r="D486" s="12"/>
      <c r="E486" s="12"/>
      <c r="F486" s="12"/>
      <c r="G486" s="15"/>
    </row>
    <row r="487" spans="1:7" x14ac:dyDescent="0.45">
      <c r="A487" s="12"/>
      <c r="B487" s="12"/>
      <c r="C487" s="12"/>
      <c r="D487" s="12"/>
      <c r="E487" s="12"/>
      <c r="F487" s="12"/>
      <c r="G487" s="15"/>
    </row>
    <row r="488" spans="1:7" x14ac:dyDescent="0.45">
      <c r="A488" s="12"/>
      <c r="B488" s="12"/>
      <c r="C488" s="12"/>
      <c r="D488" s="12"/>
      <c r="E488" s="12"/>
      <c r="F488" s="12"/>
      <c r="G488" s="15"/>
    </row>
    <row r="489" spans="1:7" x14ac:dyDescent="0.45">
      <c r="A489" s="12"/>
      <c r="B489" s="12"/>
      <c r="C489" s="12"/>
      <c r="D489" s="12"/>
      <c r="E489" s="12"/>
      <c r="F489" s="12"/>
      <c r="G489" s="15"/>
    </row>
    <row r="490" spans="1:7" x14ac:dyDescent="0.45">
      <c r="A490" s="12"/>
      <c r="B490" s="12"/>
      <c r="C490" s="12"/>
      <c r="D490" s="12"/>
      <c r="E490" s="12"/>
      <c r="F490" s="12"/>
      <c r="G490" s="15"/>
    </row>
    <row r="491" spans="1:7" x14ac:dyDescent="0.45">
      <c r="A491" s="12"/>
      <c r="B491" s="12"/>
      <c r="C491" s="12"/>
      <c r="D491" s="12"/>
      <c r="E491" s="12"/>
      <c r="F491" s="12"/>
      <c r="G491" s="15"/>
    </row>
    <row r="492" spans="1:7" x14ac:dyDescent="0.45">
      <c r="A492" s="12"/>
      <c r="B492" s="12"/>
      <c r="C492" s="12"/>
      <c r="D492" s="12"/>
      <c r="E492" s="12"/>
      <c r="F492" s="12"/>
      <c r="G492" s="15"/>
    </row>
    <row r="493" spans="1:7" x14ac:dyDescent="0.45">
      <c r="A493" s="12"/>
      <c r="B493" s="12"/>
      <c r="C493" s="12"/>
      <c r="D493" s="12"/>
      <c r="E493" s="12"/>
      <c r="F493" s="12"/>
      <c r="G493" s="15"/>
    </row>
    <row r="494" spans="1:7" x14ac:dyDescent="0.45">
      <c r="A494" s="12"/>
      <c r="B494" s="12"/>
      <c r="C494" s="12"/>
      <c r="D494" s="12"/>
      <c r="E494" s="12"/>
      <c r="F494" s="12"/>
      <c r="G494" s="15"/>
    </row>
    <row r="495" spans="1:7" x14ac:dyDescent="0.45">
      <c r="A495" s="12"/>
      <c r="B495" s="12"/>
      <c r="C495" s="12"/>
      <c r="D495" s="12"/>
      <c r="E495" s="12"/>
      <c r="F495" s="12"/>
      <c r="G495" s="15"/>
    </row>
    <row r="496" spans="1:7" x14ac:dyDescent="0.45">
      <c r="A496" s="12"/>
      <c r="B496" s="12"/>
      <c r="C496" s="12"/>
      <c r="D496" s="12"/>
      <c r="E496" s="12"/>
      <c r="F496" s="12"/>
      <c r="G496" s="15"/>
    </row>
    <row r="497" spans="1:7" x14ac:dyDescent="0.45">
      <c r="A497" s="12"/>
      <c r="B497" s="12"/>
      <c r="C497" s="12"/>
      <c r="D497" s="12"/>
      <c r="E497" s="12"/>
      <c r="F497" s="12"/>
      <c r="G497" s="15"/>
    </row>
    <row r="498" spans="1:7" x14ac:dyDescent="0.45">
      <c r="A498" s="12"/>
      <c r="B498" s="12"/>
      <c r="C498" s="12"/>
      <c r="D498" s="12"/>
      <c r="E498" s="12"/>
      <c r="F498" s="12"/>
      <c r="G498" s="15"/>
    </row>
    <row r="499" spans="1:7" x14ac:dyDescent="0.45">
      <c r="A499" s="12"/>
      <c r="B499" s="12"/>
      <c r="C499" s="12"/>
      <c r="D499" s="12"/>
      <c r="E499" s="12"/>
      <c r="F499" s="12"/>
      <c r="G499" s="15"/>
    </row>
    <row r="500" spans="1:7" x14ac:dyDescent="0.45">
      <c r="A500" s="12"/>
      <c r="B500" s="12"/>
      <c r="C500" s="12"/>
      <c r="D500" s="12"/>
      <c r="E500" s="12"/>
      <c r="F500" s="12"/>
      <c r="G500" s="15"/>
    </row>
    <row r="501" spans="1:7" x14ac:dyDescent="0.45">
      <c r="A501" s="12"/>
      <c r="B501" s="12"/>
      <c r="C501" s="12"/>
      <c r="D501" s="12"/>
      <c r="E501" s="12"/>
      <c r="F501" s="12"/>
      <c r="G501" s="15"/>
    </row>
    <row r="502" spans="1:7" x14ac:dyDescent="0.45">
      <c r="A502" s="12"/>
      <c r="B502" s="12"/>
      <c r="C502" s="12"/>
      <c r="D502" s="12"/>
      <c r="E502" s="12"/>
      <c r="F502" s="12"/>
      <c r="G502" s="15"/>
    </row>
    <row r="503" spans="1:7" x14ac:dyDescent="0.45">
      <c r="A503" s="12"/>
      <c r="B503" s="12"/>
      <c r="C503" s="12"/>
      <c r="D503" s="12"/>
      <c r="E503" s="12"/>
      <c r="F503" s="12"/>
      <c r="G503" s="15"/>
    </row>
    <row r="504" spans="1:7" x14ac:dyDescent="0.45">
      <c r="A504" s="12"/>
      <c r="B504" s="12"/>
      <c r="C504" s="12"/>
      <c r="D504" s="12"/>
      <c r="E504" s="12"/>
      <c r="F504" s="12"/>
      <c r="G504" s="15"/>
    </row>
    <row r="505" spans="1:7" x14ac:dyDescent="0.45">
      <c r="A505" s="12"/>
      <c r="B505" s="12"/>
      <c r="C505" s="12"/>
      <c r="D505" s="12"/>
      <c r="E505" s="12"/>
      <c r="F505" s="12"/>
      <c r="G505" s="15"/>
    </row>
    <row r="506" spans="1:7" x14ac:dyDescent="0.45">
      <c r="A506" s="12"/>
      <c r="B506" s="12"/>
      <c r="C506" s="12"/>
      <c r="D506" s="12"/>
      <c r="E506" s="12"/>
      <c r="F506" s="12"/>
      <c r="G506" s="15"/>
    </row>
    <row r="507" spans="1:7" x14ac:dyDescent="0.45">
      <c r="A507" s="12"/>
      <c r="B507" s="12"/>
      <c r="C507" s="12"/>
      <c r="D507" s="12"/>
      <c r="E507" s="12"/>
      <c r="F507" s="12"/>
      <c r="G507" s="15"/>
    </row>
    <row r="508" spans="1:7" x14ac:dyDescent="0.45">
      <c r="A508" s="12"/>
      <c r="B508" s="12"/>
      <c r="C508" s="12"/>
      <c r="D508" s="12"/>
      <c r="E508" s="12"/>
      <c r="F508" s="12"/>
      <c r="G508" s="15"/>
    </row>
    <row r="509" spans="1:7" x14ac:dyDescent="0.45">
      <c r="A509" s="12"/>
      <c r="B509" s="12"/>
      <c r="C509" s="12"/>
      <c r="D509" s="12"/>
      <c r="E509" s="12"/>
      <c r="F509" s="12"/>
      <c r="G509" s="15"/>
    </row>
    <row r="510" spans="1:7" x14ac:dyDescent="0.45">
      <c r="A510" s="12"/>
      <c r="B510" s="12"/>
      <c r="C510" s="12"/>
      <c r="D510" s="12"/>
      <c r="E510" s="12"/>
      <c r="F510" s="12"/>
      <c r="G510" s="15"/>
    </row>
    <row r="511" spans="1:7" x14ac:dyDescent="0.45">
      <c r="A511" s="12"/>
      <c r="B511" s="12"/>
      <c r="C511" s="12"/>
      <c r="D511" s="12"/>
      <c r="E511" s="12"/>
      <c r="F511" s="12"/>
      <c r="G511" s="15"/>
    </row>
    <row r="512" spans="1:7" x14ac:dyDescent="0.45">
      <c r="A512" s="12"/>
      <c r="B512" s="12"/>
      <c r="C512" s="12"/>
      <c r="D512" s="12"/>
      <c r="E512" s="12"/>
      <c r="F512" s="12"/>
      <c r="G512" s="15"/>
    </row>
    <row r="513" spans="1:7" x14ac:dyDescent="0.45">
      <c r="A513" s="12"/>
      <c r="B513" s="12"/>
      <c r="C513" s="12"/>
      <c r="D513" s="12"/>
      <c r="E513" s="12"/>
      <c r="F513" s="12"/>
      <c r="G513" s="15"/>
    </row>
    <row r="514" spans="1:7" x14ac:dyDescent="0.45">
      <c r="A514" s="12"/>
      <c r="B514" s="12"/>
      <c r="C514" s="12"/>
      <c r="D514" s="12"/>
      <c r="E514" s="12"/>
      <c r="F514" s="12"/>
      <c r="G514" s="15"/>
    </row>
    <row r="515" spans="1:7" x14ac:dyDescent="0.45">
      <c r="A515" s="12"/>
      <c r="B515" s="12"/>
      <c r="C515" s="12"/>
      <c r="D515" s="12"/>
      <c r="E515" s="12"/>
      <c r="F515" s="12"/>
      <c r="G515" s="15"/>
    </row>
    <row r="516" spans="1:7" x14ac:dyDescent="0.45">
      <c r="A516" s="12"/>
      <c r="B516" s="12"/>
      <c r="C516" s="12"/>
      <c r="D516" s="12"/>
      <c r="E516" s="12"/>
      <c r="F516" s="12"/>
      <c r="G516" s="15"/>
    </row>
    <row r="517" spans="1:7" x14ac:dyDescent="0.45">
      <c r="A517" s="12"/>
      <c r="B517" s="12"/>
      <c r="C517" s="12"/>
      <c r="D517" s="12"/>
      <c r="E517" s="12"/>
      <c r="F517" s="12"/>
      <c r="G517" s="15"/>
    </row>
    <row r="518" spans="1:7" x14ac:dyDescent="0.45">
      <c r="G518" s="6"/>
    </row>
    <row r="519" spans="1:7" x14ac:dyDescent="0.45">
      <c r="G519" s="6"/>
    </row>
    <row r="520" spans="1:7" x14ac:dyDescent="0.45">
      <c r="G520" s="6"/>
    </row>
  </sheetData>
  <mergeCells count="7">
    <mergeCell ref="A1:G1"/>
    <mergeCell ref="A8:G8"/>
    <mergeCell ref="A2:F2"/>
    <mergeCell ref="A3:F3"/>
    <mergeCell ref="A4:F4"/>
    <mergeCell ref="A5:F5"/>
    <mergeCell ref="A6:F6"/>
  </mergeCells>
  <dataValidations count="1">
    <dataValidation type="list" allowBlank="1" showInputMessage="1" showErrorMessage="1" sqref="D10:D1048576" xr:uid="{1028E0FF-6198-41B9-A004-1D61175E1573}">
      <formula1>"Yes,No"</formula1>
    </dataValidation>
  </dataValidations>
  <hyperlinks>
    <hyperlink ref="I1" location="'Definitions and Guidance'!A1" display="Definitions" xr:uid="{6BBE3DE2-FF27-40C7-9CA8-4B37F34F462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9CAB4-3701-4B63-9EEA-E6BC18A0B49F}">
  <sheetPr>
    <tabColor rgb="FFFF0000"/>
  </sheetPr>
  <dimension ref="A1:U11"/>
  <sheetViews>
    <sheetView workbookViewId="0">
      <selection activeCell="K1" sqref="K1"/>
    </sheetView>
  </sheetViews>
  <sheetFormatPr defaultRowHeight="14.25" x14ac:dyDescent="0.45"/>
  <sheetData>
    <row r="1" spans="1:21" x14ac:dyDescent="0.45">
      <c r="A1" t="s">
        <v>108</v>
      </c>
      <c r="B1" t="s">
        <v>91</v>
      </c>
      <c r="C1" t="s">
        <v>231</v>
      </c>
      <c r="D1" t="s">
        <v>232</v>
      </c>
      <c r="E1" t="s">
        <v>233</v>
      </c>
      <c r="F1" t="s">
        <v>234</v>
      </c>
      <c r="G1" t="s">
        <v>235</v>
      </c>
      <c r="H1" t="s">
        <v>236</v>
      </c>
      <c r="I1" t="s">
        <v>237</v>
      </c>
      <c r="J1" t="s">
        <v>238</v>
      </c>
      <c r="K1" t="s">
        <v>166</v>
      </c>
      <c r="L1" t="s">
        <v>163</v>
      </c>
      <c r="M1" t="s">
        <v>164</v>
      </c>
      <c r="N1" t="s">
        <v>165</v>
      </c>
      <c r="O1" t="s">
        <v>240</v>
      </c>
      <c r="P1" t="s">
        <v>241</v>
      </c>
      <c r="Q1" t="s">
        <v>242</v>
      </c>
      <c r="T1" t="s">
        <v>91</v>
      </c>
      <c r="U1" t="s">
        <v>108</v>
      </c>
    </row>
    <row r="2" spans="1:21" x14ac:dyDescent="0.45">
      <c r="A2" s="85">
        <f>Name1</f>
        <v>0</v>
      </c>
      <c r="B2">
        <v>1</v>
      </c>
      <c r="C2" cm="1">
        <f t="array" ref="C2">IF($A2=Name1,'Grant Activities Outline'!$F$22,ERROR)</f>
        <v>0</v>
      </c>
      <c r="D2" cm="1">
        <f t="array" ref="D2">IF($A2=Name1,'Grant Activities Outline'!$F$23,ERROR)</f>
        <v>0</v>
      </c>
      <c r="E2" cm="1">
        <f t="array" ref="E2">IF($A2=Name1,'Grant Activities Outline'!$F$24,ERROR)</f>
        <v>0</v>
      </c>
      <c r="F2" cm="1">
        <f t="array" ref="F2">IF($A2=Name1,'Grant Activities Outline'!$F27,ERROR)</f>
        <v>0</v>
      </c>
      <c r="G2" cm="1">
        <f t="array" ref="G2">IF($A2=Name1,'Grant Activities Outline'!$F28,ERROR)</f>
        <v>0</v>
      </c>
      <c r="H2" cm="1">
        <f t="array" ref="H2">IF($A2=Name1,'Grant Activities Outline'!$F29,ERROR)</f>
        <v>0</v>
      </c>
      <c r="I2" cm="1">
        <f t="array" ref="I2">IF($A2=Name1,'Grant Activities Outline'!$F$30,ERROR)</f>
        <v>0</v>
      </c>
      <c r="J2" cm="1">
        <f t="array" ref="J2">IF($A2=Name1,'Grant Activities Outline'!$F$31,ERROR)</f>
        <v>0</v>
      </c>
      <c r="K2" cm="1">
        <f t="array" ref="K2">IF($A2=Name1,'Grant Activities Outline'!$C$21,ERROR)</f>
        <v>0</v>
      </c>
      <c r="L2" cm="1">
        <f t="array" ref="L2">IF($A2=Name1,'Grant Activities Outline'!$B29,ERROR)</f>
        <v>0</v>
      </c>
      <c r="M2" cm="1">
        <f t="array" ref="M2">IF($A2=Name1,'Grant Activities Outline'!$B30,ERROR)</f>
        <v>0</v>
      </c>
      <c r="N2" cm="1">
        <f t="array" ref="N2">IF($A2=Name1,'Grant Activities Outline'!$B31,ERROR)</f>
        <v>0</v>
      </c>
      <c r="O2" cm="1">
        <f t="array" ref="O2">IF($A2=Name1,'Grant Activities Outline'!$B24,ERROR)</f>
        <v>0</v>
      </c>
      <c r="P2" cm="1">
        <f t="array" ref="P2">IF($A2=Name1,'Grant Activities Outline'!$B25,ERROR)</f>
        <v>0</v>
      </c>
      <c r="Q2" cm="1">
        <f t="array" ref="Q2">IF($A2=Name1,'Grant Activities Outline'!$B26,ERROR)</f>
        <v>0</v>
      </c>
      <c r="T2">
        <v>1</v>
      </c>
      <c r="U2" s="85">
        <f>Name1</f>
        <v>0</v>
      </c>
    </row>
    <row r="3" spans="1:21" x14ac:dyDescent="0.45">
      <c r="A3" s="85">
        <f>Name2</f>
        <v>0</v>
      </c>
      <c r="B3">
        <v>2</v>
      </c>
      <c r="C3">
        <f>IF($A3=Name2,'Grant Activities Outline'!$F$71)</f>
        <v>0</v>
      </c>
      <c r="D3">
        <f>IF($A3=Name2,'Grant Activities Outline'!$F$72)</f>
        <v>0</v>
      </c>
      <c r="E3">
        <f>IF($A3=Name2,'Grant Activities Outline'!$F$73)</f>
        <v>0</v>
      </c>
      <c r="F3" cm="1">
        <f t="array" ref="F3">IF($A3=Name2,'Grant Activities Outline'!$F76,ERROR)</f>
        <v>0</v>
      </c>
      <c r="G3" cm="1">
        <f t="array" ref="G3">IF($A3=Name2,'Grant Activities Outline'!$F77,ERROR)</f>
        <v>0</v>
      </c>
      <c r="H3" cm="1">
        <f t="array" ref="H3">IF($A3=Name2,'Grant Activities Outline'!$F78,ERROR)</f>
        <v>0</v>
      </c>
      <c r="I3" cm="1">
        <f t="array" ref="I3">IF($A3=Name2,'Grant Activities Outline'!$F$79,ERROR)</f>
        <v>0</v>
      </c>
      <c r="J3" cm="1">
        <f t="array" ref="J3">IF($A3=Name2,'Grant Activities Outline'!$F$80,ERROR)</f>
        <v>0</v>
      </c>
      <c r="K3" cm="1">
        <f t="array" ref="K3">IF($A3=Name2,'Grant Activities Outline'!$C$70,ERROR)</f>
        <v>0</v>
      </c>
      <c r="L3" cm="1">
        <f t="array" ref="L3">IF($A3=Name2,'Grant Activities Outline'!$B78,ERROR)</f>
        <v>0</v>
      </c>
      <c r="M3" cm="1">
        <f t="array" ref="M3">IF($A3=Name2,'Grant Activities Outline'!$B79,ERROR)</f>
        <v>0</v>
      </c>
      <c r="N3" cm="1">
        <f t="array" ref="N3">IF($A3=Name2,'Grant Activities Outline'!$B80,ERROR)</f>
        <v>0</v>
      </c>
      <c r="O3" cm="1">
        <f t="array" ref="O3">IF($A3=Name2,'Grant Activities Outline'!$B73,ERROR)</f>
        <v>0</v>
      </c>
      <c r="P3" cm="1">
        <f t="array" ref="P3">IF($A3=Name2,'Grant Activities Outline'!$B74,ERROR)</f>
        <v>0</v>
      </c>
      <c r="Q3" cm="1">
        <f t="array" ref="Q3">IF($A3=Name2,'Grant Activities Outline'!$B75,ERROR)</f>
        <v>0</v>
      </c>
      <c r="T3">
        <v>2</v>
      </c>
      <c r="U3" s="85">
        <f>Name2</f>
        <v>0</v>
      </c>
    </row>
    <row r="4" spans="1:21" x14ac:dyDescent="0.45">
      <c r="A4" s="85">
        <f>Name3</f>
        <v>0</v>
      </c>
      <c r="B4">
        <v>3</v>
      </c>
      <c r="C4">
        <f>IF($A4=Name3,'Grant Activities Outline'!$F$120,"ERROR")</f>
        <v>0</v>
      </c>
      <c r="D4">
        <f>IF($A4=Name3,'Grant Activities Outline'!$F$121,"ERROR")</f>
        <v>0</v>
      </c>
      <c r="E4">
        <f>IF($A4=Name3,'Grant Activities Outline'!$F$122,"ERROR")</f>
        <v>0</v>
      </c>
      <c r="F4" cm="1">
        <f t="array" ref="F4">IF($A4=Name3,'Grant Activities Outline'!$F125,ERROR)</f>
        <v>0</v>
      </c>
      <c r="G4" cm="1">
        <f t="array" ref="G4">IF($A4=Name3,'Grant Activities Outline'!$F126,ERROR)</f>
        <v>0</v>
      </c>
      <c r="H4" cm="1">
        <f t="array" ref="H4">IF($A4=Name3,'Grant Activities Outline'!$F127,ERROR)</f>
        <v>0</v>
      </c>
      <c r="I4" cm="1">
        <f t="array" ref="I4">IF($A4=Name3,'Grant Activities Outline'!$F$128,ERROR)</f>
        <v>0</v>
      </c>
      <c r="J4" cm="1">
        <f t="array" ref="J4">IF($A4=Name3,'Grant Activities Outline'!$F$129,ERROR)</f>
        <v>0</v>
      </c>
      <c r="K4" cm="1">
        <f t="array" ref="K4">IF($A4=Name3,'Grant Activities Outline'!$C$119,ERROR)</f>
        <v>0</v>
      </c>
      <c r="L4" cm="1">
        <f t="array" ref="L4">IF($A4=Name3,'Grant Activities Outline'!$B127,ERROR)</f>
        <v>0</v>
      </c>
      <c r="M4" cm="1">
        <f t="array" ref="M4">IF($A4=Name3,'Grant Activities Outline'!$B128,ERROR)</f>
        <v>0</v>
      </c>
      <c r="N4" cm="1">
        <f t="array" ref="N4">IF($A4=Name3,'Grant Activities Outline'!$B129,ERROR)</f>
        <v>0</v>
      </c>
      <c r="O4" cm="1">
        <f t="array" ref="O4">IF($A4=Name3,'Grant Activities Outline'!$B122,ERROR)</f>
        <v>0</v>
      </c>
      <c r="P4" cm="1">
        <f t="array" ref="P4">IF($A4=Name3,'Grant Activities Outline'!$B123,ERROR)</f>
        <v>0</v>
      </c>
      <c r="Q4" cm="1">
        <f t="array" ref="Q4">IF($A4=Name3,'Grant Activities Outline'!$B124,ERROR)</f>
        <v>0</v>
      </c>
      <c r="T4">
        <v>3</v>
      </c>
      <c r="U4" s="85">
        <f>Name3</f>
        <v>0</v>
      </c>
    </row>
    <row r="5" spans="1:21" x14ac:dyDescent="0.45">
      <c r="A5" s="85">
        <f>Name4</f>
        <v>0</v>
      </c>
      <c r="B5">
        <v>4</v>
      </c>
      <c r="C5">
        <f>IF($A5=Name4,'Grant Activities Outline'!$F$169,"ERROR")</f>
        <v>0</v>
      </c>
      <c r="D5">
        <f>IF($A5=Name4,'Grant Activities Outline'!$F$170,"ERROR")</f>
        <v>0</v>
      </c>
      <c r="E5">
        <f>IF($A5=Name4,'Grant Activities Outline'!$F$171,"ERROR")</f>
        <v>0</v>
      </c>
      <c r="F5" cm="1">
        <f t="array" ref="F5">IF($A5=Name4,'Grant Activities Outline'!$F174,ERROR)</f>
        <v>0</v>
      </c>
      <c r="G5" cm="1">
        <f t="array" ref="G5">IF($A5=Name4,'Grant Activities Outline'!$F175,ERROR)</f>
        <v>0</v>
      </c>
      <c r="H5" cm="1">
        <f t="array" ref="H5">IF($A5=Name4,'Grant Activities Outline'!$F176,ERROR)</f>
        <v>0</v>
      </c>
      <c r="I5" cm="1">
        <f t="array" ref="I5">IF($A5=Name4,'Grant Activities Outline'!$F$177,ERROR)</f>
        <v>0</v>
      </c>
      <c r="J5" cm="1">
        <f t="array" ref="J5">IF($A5=Name4,'Grant Activities Outline'!$F$178,ERROR)</f>
        <v>0</v>
      </c>
      <c r="K5" cm="1">
        <f t="array" ref="K5">IF($A5=Name4,'Grant Activities Outline'!$C$168,ERROR)</f>
        <v>0</v>
      </c>
      <c r="L5" cm="1">
        <f t="array" ref="L5">IF($A5=Name4,'Grant Activities Outline'!$B176,ERROR)</f>
        <v>0</v>
      </c>
      <c r="M5" cm="1">
        <f t="array" ref="M5">IF($A5=Name4,'Grant Activities Outline'!$B177,ERROR)</f>
        <v>0</v>
      </c>
      <c r="N5" cm="1">
        <f t="array" ref="N5">IF($A5=Name4,'Grant Activities Outline'!$B178,ERROR)</f>
        <v>0</v>
      </c>
      <c r="O5" cm="1">
        <f t="array" ref="O5">IF($A5=Name4,'Grant Activities Outline'!$B171,ERROR)</f>
        <v>0</v>
      </c>
      <c r="P5" cm="1">
        <f t="array" ref="P5">IF($A5=Name4,'Grant Activities Outline'!$B172,ERROR)</f>
        <v>0</v>
      </c>
      <c r="Q5" cm="1">
        <f t="array" ref="Q5">IF($A5=Name4,'Grant Activities Outline'!$B173,ERROR)</f>
        <v>0</v>
      </c>
      <c r="T5">
        <v>4</v>
      </c>
      <c r="U5" s="85">
        <f>Name4</f>
        <v>0</v>
      </c>
    </row>
    <row r="6" spans="1:21" x14ac:dyDescent="0.45">
      <c r="A6" s="85">
        <f>Name5</f>
        <v>0</v>
      </c>
      <c r="B6">
        <v>5</v>
      </c>
      <c r="C6">
        <f>IF($A6=Name5,'Grant Activities Outline'!$F$218,"ERROR")</f>
        <v>0</v>
      </c>
      <c r="D6">
        <f>IF($A6=Name5,'Grant Activities Outline'!$F$219,"ERROR")</f>
        <v>0</v>
      </c>
      <c r="E6">
        <f>IF($A6=Name5,'Grant Activities Outline'!$F$220,"ERROR")</f>
        <v>0</v>
      </c>
      <c r="F6" cm="1">
        <f t="array" ref="F6">IF($A6=Name5,'Grant Activities Outline'!$F223,ERROR)</f>
        <v>0</v>
      </c>
      <c r="G6" cm="1">
        <f t="array" ref="G6">IF($A6=Name5,'Grant Activities Outline'!$F224,ERROR)</f>
        <v>0</v>
      </c>
      <c r="H6" cm="1">
        <f t="array" ref="H6">IF($A6=Name5,'Grant Activities Outline'!$F225,ERROR)</f>
        <v>0</v>
      </c>
      <c r="I6" cm="1">
        <f t="array" ref="I6">IF($A6=Name5,'Grant Activities Outline'!$F$226,ERROR)</f>
        <v>0</v>
      </c>
      <c r="J6" cm="1">
        <f t="array" ref="J6">IF($A6=Name5,'Grant Activities Outline'!$F$227,ERROR)</f>
        <v>0</v>
      </c>
      <c r="K6" cm="1">
        <f t="array" ref="K6">IF($A6=Name5,'Grant Activities Outline'!$C$217,ERROR)</f>
        <v>0</v>
      </c>
      <c r="L6" cm="1">
        <f t="array" ref="L6">IF($A6=Name5,'Grant Activities Outline'!$B225,ERROR)</f>
        <v>0</v>
      </c>
      <c r="M6" cm="1">
        <f t="array" ref="M6">IF($A6=Name5,'Grant Activities Outline'!$B226,ERROR)</f>
        <v>0</v>
      </c>
      <c r="N6" cm="1">
        <f t="array" ref="N6">IF($A6=Name5,'Grant Activities Outline'!$B227,ERROR)</f>
        <v>0</v>
      </c>
      <c r="O6" cm="1">
        <f t="array" ref="O6">IF($A6=Name5,'Grant Activities Outline'!$B220,ERROR)</f>
        <v>0</v>
      </c>
      <c r="P6" cm="1">
        <f t="array" ref="P6">IF($A6=Name5,'Grant Activities Outline'!$B221,ERROR)</f>
        <v>0</v>
      </c>
      <c r="Q6" cm="1">
        <f t="array" ref="Q6">IF($A6=Name5,'Grant Activities Outline'!$B222,ERROR)</f>
        <v>0</v>
      </c>
      <c r="T6">
        <v>5</v>
      </c>
      <c r="U6" s="85">
        <f>Name5</f>
        <v>0</v>
      </c>
    </row>
    <row r="7" spans="1:21" x14ac:dyDescent="0.45">
      <c r="A7" s="85">
        <f>Name6</f>
        <v>0</v>
      </c>
      <c r="B7">
        <v>6</v>
      </c>
      <c r="C7">
        <f>IF($A7=Name6,'Grant Activities Outline'!$F$267,"ERROR")</f>
        <v>0</v>
      </c>
      <c r="D7">
        <f>IF($A7=Name6,'Grant Activities Outline'!$F$268,"ERROR")</f>
        <v>0</v>
      </c>
      <c r="E7">
        <f>IF($A7=Name6,'Grant Activities Outline'!$F$269,"ERROR")</f>
        <v>0</v>
      </c>
      <c r="F7" cm="1">
        <f t="array" ref="F7">IF($A7=Name6,'Grant Activities Outline'!$F272,ERROR)</f>
        <v>0</v>
      </c>
      <c r="G7" cm="1">
        <f t="array" ref="G7">IF($A7=Name6,'Grant Activities Outline'!$F273,ERROR)</f>
        <v>0</v>
      </c>
      <c r="H7" cm="1">
        <f t="array" ref="H7">IF($A7=Name6,'Grant Activities Outline'!$F274,ERROR)</f>
        <v>0</v>
      </c>
      <c r="I7" cm="1">
        <f t="array" ref="I7">IF($A7=Name6,'Grant Activities Outline'!$F$275,ERROR)</f>
        <v>0</v>
      </c>
      <c r="J7" cm="1">
        <f t="array" ref="J7">IF($A7=Name6,'Grant Activities Outline'!$F$276,ERROR)</f>
        <v>0</v>
      </c>
      <c r="K7" cm="1">
        <f t="array" ref="K7">IF($A7=Name6,'Grant Activities Outline'!$C$266,ERROR)</f>
        <v>0</v>
      </c>
      <c r="L7" cm="1">
        <f t="array" ref="L7">IF($A7=Name6,'Grant Activities Outline'!$B274,ERROR)</f>
        <v>0</v>
      </c>
      <c r="M7" cm="1">
        <f t="array" ref="M7">IF($A7=Name6,'Grant Activities Outline'!$B275,ERROR)</f>
        <v>0</v>
      </c>
      <c r="N7" cm="1">
        <f t="array" ref="N7">IF($A7=Name6,'Grant Activities Outline'!$B276,ERROR)</f>
        <v>0</v>
      </c>
      <c r="O7" cm="1">
        <f t="array" ref="O7">IF($A7=Name6,'Grant Activities Outline'!$B269,ERROR)</f>
        <v>0</v>
      </c>
      <c r="P7" cm="1">
        <f t="array" ref="P7">IF($A7=Name6,'Grant Activities Outline'!$B270,ERROR)</f>
        <v>0</v>
      </c>
      <c r="Q7" cm="1">
        <f t="array" ref="Q7">IF($A7=Name6,'Grant Activities Outline'!$B271,ERROR)</f>
        <v>0</v>
      </c>
      <c r="T7">
        <v>6</v>
      </c>
      <c r="U7" s="85">
        <f>Name6</f>
        <v>0</v>
      </c>
    </row>
    <row r="8" spans="1:21" x14ac:dyDescent="0.45">
      <c r="A8" s="85">
        <f>Name7</f>
        <v>0</v>
      </c>
      <c r="B8">
        <v>7</v>
      </c>
      <c r="C8">
        <f>IF($A8=Name7,'Grant Activities Outline'!$F$316,"ERROR")</f>
        <v>0</v>
      </c>
      <c r="D8">
        <f>IF($A8=Name7,'Grant Activities Outline'!$F$317,"ERROR")</f>
        <v>0</v>
      </c>
      <c r="E8">
        <f>IF($A8=Name7,'Grant Activities Outline'!$F$318,"ERROR")</f>
        <v>0</v>
      </c>
      <c r="F8" cm="1">
        <f t="array" ref="F8">IF($A8=Name7,'Grant Activities Outline'!$F321,ERROR)</f>
        <v>0</v>
      </c>
      <c r="G8" cm="1">
        <f t="array" ref="G8">IF($A8=Name7,'Grant Activities Outline'!$F322,ERROR)</f>
        <v>0</v>
      </c>
      <c r="H8" cm="1">
        <f t="array" ref="H8">IF($A8=Name7,'Grant Activities Outline'!$F323,ERROR)</f>
        <v>0</v>
      </c>
      <c r="I8" cm="1">
        <f t="array" ref="I8">IF($A8=Name7,'Grant Activities Outline'!$F$324,ERROR)</f>
        <v>0</v>
      </c>
      <c r="J8" cm="1">
        <f t="array" ref="J8">IF($A8=Name7,'Grant Activities Outline'!$F$325,ERROR)</f>
        <v>0</v>
      </c>
      <c r="K8" cm="1">
        <f t="array" ref="K8">IF($A8=Name7,'Grant Activities Outline'!$C$315,ERROR)</f>
        <v>0</v>
      </c>
      <c r="L8" cm="1">
        <f t="array" ref="L8">IF($A8=Name7,'Grant Activities Outline'!$B323,ERROR)</f>
        <v>0</v>
      </c>
      <c r="M8" cm="1">
        <f t="array" ref="M8">IF($A8=Name7,'Grant Activities Outline'!$B324,ERROR)</f>
        <v>0</v>
      </c>
      <c r="N8" cm="1">
        <f t="array" ref="N8">IF($A8=Name7,'Grant Activities Outline'!$B325,ERROR)</f>
        <v>0</v>
      </c>
      <c r="O8" cm="1">
        <f t="array" ref="O8">IF($A8=Name7,'Grant Activities Outline'!$B318,ERROR)</f>
        <v>0</v>
      </c>
      <c r="P8" cm="1">
        <f t="array" ref="P8">IF($A8=Name7,'Grant Activities Outline'!$B319,ERROR)</f>
        <v>0</v>
      </c>
      <c r="Q8" cm="1">
        <f t="array" ref="Q8">IF($A8=Name7,'Grant Activities Outline'!$B320,ERROR)</f>
        <v>0</v>
      </c>
      <c r="T8">
        <v>7</v>
      </c>
      <c r="U8" s="85">
        <f>Name7</f>
        <v>0</v>
      </c>
    </row>
    <row r="9" spans="1:21" x14ac:dyDescent="0.45">
      <c r="A9" s="85">
        <f>Name8</f>
        <v>0</v>
      </c>
      <c r="B9">
        <v>8</v>
      </c>
      <c r="C9">
        <f>IF($A9=Name8,'Grant Activities Outline'!$F$365,"ERROR")</f>
        <v>0</v>
      </c>
      <c r="D9">
        <f>IF($A9=Name8,'Grant Activities Outline'!$F$366,"ERROR")</f>
        <v>0</v>
      </c>
      <c r="E9">
        <f>IF($A9=Name8,'Grant Activities Outline'!$F$367,"ERROR")</f>
        <v>0</v>
      </c>
      <c r="F9" cm="1">
        <f t="array" ref="F9">IF($A9=Name8,'Grant Activities Outline'!$F370,ERROR)</f>
        <v>0</v>
      </c>
      <c r="G9" cm="1">
        <f t="array" ref="G9">IF($A9=Name8,'Grant Activities Outline'!$F371,ERROR)</f>
        <v>0</v>
      </c>
      <c r="H9" cm="1">
        <f t="array" ref="H9">IF($A9=Name8,'Grant Activities Outline'!$F372,ERROR)</f>
        <v>0</v>
      </c>
      <c r="I9" cm="1">
        <f t="array" ref="I9">IF($A9=Name8,'Grant Activities Outline'!$F$373,ERROR)</f>
        <v>0</v>
      </c>
      <c r="J9" cm="1">
        <f t="array" ref="J9">IF($A9=Name8,'Grant Activities Outline'!$F$374,ERROR)</f>
        <v>0</v>
      </c>
      <c r="K9" cm="1">
        <f t="array" ref="K9">IF($A9=Name8,'Grant Activities Outline'!$C$364,ERROR)</f>
        <v>0</v>
      </c>
      <c r="L9" cm="1">
        <f t="array" ref="L9">IF($A9=Name8,'Grant Activities Outline'!$B372,ERROR)</f>
        <v>0</v>
      </c>
      <c r="M9" cm="1">
        <f t="array" ref="M9">IF($A9=Name8,'Grant Activities Outline'!$B373,ERROR)</f>
        <v>0</v>
      </c>
      <c r="N9" cm="1">
        <f t="array" ref="N9">IF($A9=Name8,'Grant Activities Outline'!$B374,ERROR)</f>
        <v>0</v>
      </c>
      <c r="O9" cm="1">
        <f t="array" ref="O9">IF($A9=Name8,'Grant Activities Outline'!$B367,ERROR)</f>
        <v>0</v>
      </c>
      <c r="P9" cm="1">
        <f t="array" ref="P9">IF($A9=Name8,'Grant Activities Outline'!$B368,ERROR)</f>
        <v>0</v>
      </c>
      <c r="Q9" cm="1">
        <f t="array" ref="Q9">IF($A9=Name8,'Grant Activities Outline'!$B369,ERROR)</f>
        <v>0</v>
      </c>
      <c r="T9">
        <v>8</v>
      </c>
      <c r="U9" s="85">
        <f>Name8</f>
        <v>0</v>
      </c>
    </row>
    <row r="10" spans="1:21" x14ac:dyDescent="0.45">
      <c r="A10" s="85">
        <f>Name9</f>
        <v>0</v>
      </c>
      <c r="B10">
        <v>9</v>
      </c>
      <c r="C10">
        <f>IF($A10=Name9,'Grant Activities Outline'!$F$414,"ERROR")</f>
        <v>0</v>
      </c>
      <c r="D10">
        <f>IF($A10=Name9,'Grant Activities Outline'!$F$415,"ERROR")</f>
        <v>0</v>
      </c>
      <c r="E10">
        <f>IF($A10=Name9,'Grant Activities Outline'!$F$416,"ERROR")</f>
        <v>0</v>
      </c>
      <c r="F10" cm="1">
        <f t="array" ref="F10">IF($A10=Name9,'Grant Activities Outline'!$F419,ERROR)</f>
        <v>0</v>
      </c>
      <c r="G10" cm="1">
        <f t="array" ref="G10">IF($A10=Name9,'Grant Activities Outline'!$F420,ERROR)</f>
        <v>0</v>
      </c>
      <c r="H10" cm="1">
        <f t="array" ref="H10">IF($A10=Name9,'Grant Activities Outline'!$F421,ERROR)</f>
        <v>0</v>
      </c>
      <c r="I10" cm="1">
        <f t="array" ref="I10">IF($A10=Name9,'Grant Activities Outline'!$F$422,ERROR)</f>
        <v>0</v>
      </c>
      <c r="J10" cm="1">
        <f t="array" ref="J10">IF($A10=Name9,'Grant Activities Outline'!$F$423,ERROR)</f>
        <v>0</v>
      </c>
      <c r="K10" cm="1">
        <f t="array" ref="K10">IF($A10=Name9,'Grant Activities Outline'!$C$413,ERROR)</f>
        <v>0</v>
      </c>
      <c r="L10" cm="1">
        <f t="array" ref="L10">IF($A10=Name9,'Grant Activities Outline'!$B421,ERROR)</f>
        <v>0</v>
      </c>
      <c r="M10" cm="1">
        <f t="array" ref="M10">IF($A10=Name9,'Grant Activities Outline'!$B422,ERROR)</f>
        <v>0</v>
      </c>
      <c r="N10" cm="1">
        <f t="array" ref="N10">IF($A10=Name9,'Grant Activities Outline'!$B423,ERROR)</f>
        <v>0</v>
      </c>
      <c r="O10" cm="1">
        <f t="array" ref="O10">IF($A10=Name9,'Grant Activities Outline'!$B416,ERROR)</f>
        <v>0</v>
      </c>
      <c r="P10" cm="1">
        <f t="array" ref="P10">IF($A10=Name9,'Grant Activities Outline'!$B417,ERROR)</f>
        <v>0</v>
      </c>
      <c r="Q10" cm="1">
        <f t="array" ref="Q10">IF($A10=Name9,'Grant Activities Outline'!$B418,ERROR)</f>
        <v>0</v>
      </c>
      <c r="T10">
        <v>9</v>
      </c>
      <c r="U10" s="85">
        <f>Name9</f>
        <v>0</v>
      </c>
    </row>
    <row r="11" spans="1:21" x14ac:dyDescent="0.45">
      <c r="A11" s="85">
        <f>Name10</f>
        <v>0</v>
      </c>
      <c r="B11">
        <v>10</v>
      </c>
      <c r="C11">
        <f>IF($A11=Name10,'Grant Activities Outline'!$F$463,"ERROR")</f>
        <v>0</v>
      </c>
      <c r="D11">
        <f>IF($A11=Name10,'Grant Activities Outline'!$F$464,"ERROR")</f>
        <v>0</v>
      </c>
      <c r="E11">
        <f>IF($A11=Name10,'Grant Activities Outline'!$F$465,"ERROR")</f>
        <v>0</v>
      </c>
      <c r="F11" cm="1">
        <f t="array" ref="F11">IF($A11=Name10,'Grant Activities Outline'!$F468,ERROR)</f>
        <v>0</v>
      </c>
      <c r="G11" cm="1">
        <f t="array" ref="G11">IF($A11=Name10,'Grant Activities Outline'!$F469,ERROR)</f>
        <v>0</v>
      </c>
      <c r="H11" cm="1">
        <f t="array" ref="H11">IF($A11=Name10,'Grant Activities Outline'!$F470,ERROR)</f>
        <v>0</v>
      </c>
      <c r="I11" cm="1">
        <f t="array" ref="I11">IF($A11=Name10,'Grant Activities Outline'!$F$471,ERROR)</f>
        <v>0</v>
      </c>
      <c r="J11" cm="1">
        <f t="array" ref="J11">IF($A11=Name10,'Grant Activities Outline'!$F$472,ERROR)</f>
        <v>0</v>
      </c>
      <c r="K11" cm="1">
        <f t="array" ref="K11">IF($A11=Name10,'Grant Activities Outline'!$C$462,ERROR)</f>
        <v>0</v>
      </c>
      <c r="L11" cm="1">
        <f t="array" ref="L11">IF($A11=Name10,'Grant Activities Outline'!$B470,ERROR)</f>
        <v>0</v>
      </c>
      <c r="M11" cm="1">
        <f t="array" ref="M11">IF($A11=Name10,'Grant Activities Outline'!$B471,ERROR)</f>
        <v>0</v>
      </c>
      <c r="N11" cm="1">
        <f t="array" ref="N11">IF($A11=Name10,'Grant Activities Outline'!$B472,ERROR)</f>
        <v>0</v>
      </c>
      <c r="O11" cm="1">
        <f t="array" ref="O11">IF($A11=Name10,'Grant Activities Outline'!$B465,ERROR)</f>
        <v>0</v>
      </c>
      <c r="P11" cm="1">
        <f t="array" ref="P11">IF($A11=Name10,'Grant Activities Outline'!$B466,ERROR)</f>
        <v>0</v>
      </c>
      <c r="Q11" cm="1">
        <f t="array" ref="Q11">IF($A11=Name10,'Grant Activities Outline'!$B467,ERROR)</f>
        <v>0</v>
      </c>
      <c r="T11">
        <v>10</v>
      </c>
      <c r="U11" s="85">
        <f>Name10</f>
        <v>0</v>
      </c>
    </row>
  </sheetData>
  <sheetProtection algorithmName="SHA-512" hashValue="1TRhU58pp9rUtYL58vfQdN20e+yp4o+GwOuv9cSVMj3oY7LnMmVM6f4zs/4Y341Hqi1h0CAIdQYUqnYLq0WOag==" saltValue="JvmjzpqghjjI9SV1yTQYiw=="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64644-347E-46D3-8007-7A29296AD87D}">
  <sheetPr>
    <tabColor rgb="FFFF0000"/>
  </sheetPr>
  <dimension ref="A1:K43"/>
  <sheetViews>
    <sheetView topLeftCell="A22" workbookViewId="0">
      <selection activeCell="E9" sqref="E9"/>
    </sheetView>
  </sheetViews>
  <sheetFormatPr defaultRowHeight="14.25" x14ac:dyDescent="0.45"/>
  <cols>
    <col min="1" max="1" width="30.86328125" bestFit="1" customWidth="1"/>
    <col min="2" max="2" width="27.6640625" customWidth="1"/>
    <col min="3" max="3" width="17.46484375" customWidth="1"/>
    <col min="4" max="4" width="18.46484375" customWidth="1"/>
    <col min="5" max="5" width="27.1328125" bestFit="1" customWidth="1"/>
  </cols>
  <sheetData>
    <row r="1" spans="1:11" x14ac:dyDescent="0.45">
      <c r="A1" s="411" t="s">
        <v>41</v>
      </c>
      <c r="B1" s="411"/>
      <c r="C1" s="411"/>
      <c r="D1" s="411"/>
      <c r="E1" s="411"/>
      <c r="F1" t="s">
        <v>138</v>
      </c>
      <c r="G1" t="s">
        <v>135</v>
      </c>
      <c r="H1" t="s">
        <v>121</v>
      </c>
      <c r="I1" t="s">
        <v>136</v>
      </c>
      <c r="J1" t="s">
        <v>169</v>
      </c>
      <c r="K1" t="s">
        <v>230</v>
      </c>
    </row>
    <row r="2" spans="1:11" x14ac:dyDescent="0.45">
      <c r="A2" t="s">
        <v>47</v>
      </c>
      <c r="B2" t="s">
        <v>40</v>
      </c>
      <c r="C2" t="s">
        <v>48</v>
      </c>
      <c r="D2" t="s">
        <v>49</v>
      </c>
      <c r="E2" t="s">
        <v>50</v>
      </c>
      <c r="F2" t="s">
        <v>51</v>
      </c>
      <c r="G2" t="s">
        <v>119</v>
      </c>
      <c r="H2" t="s">
        <v>102</v>
      </c>
      <c r="I2" t="s">
        <v>122</v>
      </c>
      <c r="J2" t="s">
        <v>5</v>
      </c>
      <c r="K2" t="s">
        <v>47</v>
      </c>
    </row>
    <row r="3" spans="1:11" x14ac:dyDescent="0.45">
      <c r="A3" s="53" t="s">
        <v>51</v>
      </c>
      <c r="B3" s="53" t="s">
        <v>51</v>
      </c>
      <c r="C3" s="53" t="s">
        <v>51</v>
      </c>
      <c r="D3" s="53" t="s">
        <v>51</v>
      </c>
      <c r="E3" s="53" t="s">
        <v>51</v>
      </c>
      <c r="F3" s="53" t="s">
        <v>139</v>
      </c>
      <c r="G3" t="s">
        <v>114</v>
      </c>
      <c r="H3" t="s">
        <v>119</v>
      </c>
      <c r="I3" t="s">
        <v>123</v>
      </c>
      <c r="J3" t="s">
        <v>15</v>
      </c>
      <c r="K3" t="s">
        <v>40</v>
      </c>
    </row>
    <row r="4" spans="1:11" x14ac:dyDescent="0.45">
      <c r="A4" s="53" t="s">
        <v>52</v>
      </c>
      <c r="B4" s="53" t="s">
        <v>52</v>
      </c>
      <c r="C4" s="53" t="s">
        <v>52</v>
      </c>
      <c r="D4" s="53" t="s">
        <v>52</v>
      </c>
      <c r="E4" s="53" t="s">
        <v>52</v>
      </c>
      <c r="F4" s="53" t="s">
        <v>17</v>
      </c>
      <c r="G4" t="s">
        <v>117</v>
      </c>
      <c r="H4" t="s">
        <v>114</v>
      </c>
      <c r="I4" t="s">
        <v>124</v>
      </c>
      <c r="J4" t="s">
        <v>16</v>
      </c>
      <c r="K4" t="s">
        <v>48</v>
      </c>
    </row>
    <row r="5" spans="1:11" x14ac:dyDescent="0.45">
      <c r="A5" s="53" t="s">
        <v>43</v>
      </c>
      <c r="B5" s="53" t="s">
        <v>43</v>
      </c>
      <c r="C5" s="53" t="s">
        <v>43</v>
      </c>
      <c r="D5" s="53" t="s">
        <v>43</v>
      </c>
      <c r="E5" s="53" t="s">
        <v>43</v>
      </c>
      <c r="F5" s="53" t="s">
        <v>7</v>
      </c>
      <c r="G5" t="s">
        <v>46</v>
      </c>
      <c r="H5" t="s">
        <v>55</v>
      </c>
      <c r="I5" t="s">
        <v>125</v>
      </c>
      <c r="J5" t="s">
        <v>17</v>
      </c>
      <c r="K5" t="s">
        <v>49</v>
      </c>
    </row>
    <row r="6" spans="1:11" x14ac:dyDescent="0.45">
      <c r="A6" s="53" t="s">
        <v>53</v>
      </c>
      <c r="B6" s="53" t="s">
        <v>54</v>
      </c>
      <c r="C6" s="53" t="s">
        <v>55</v>
      </c>
      <c r="D6" s="53" t="s">
        <v>56</v>
      </c>
      <c r="E6" s="53" t="s">
        <v>67</v>
      </c>
      <c r="F6" s="53" t="s">
        <v>6</v>
      </c>
      <c r="G6" t="s">
        <v>113</v>
      </c>
      <c r="H6" t="s">
        <v>117</v>
      </c>
      <c r="I6" t="s">
        <v>126</v>
      </c>
      <c r="J6" t="s">
        <v>18</v>
      </c>
      <c r="K6" t="s">
        <v>50</v>
      </c>
    </row>
    <row r="7" spans="1:11" x14ac:dyDescent="0.45">
      <c r="A7" s="53" t="s">
        <v>54</v>
      </c>
      <c r="B7" s="53" t="s">
        <v>57</v>
      </c>
      <c r="C7" s="53" t="s">
        <v>106</v>
      </c>
      <c r="D7" s="53" t="s">
        <v>105</v>
      </c>
      <c r="E7" s="53" t="s">
        <v>58</v>
      </c>
      <c r="G7" t="s">
        <v>112</v>
      </c>
      <c r="H7" t="s">
        <v>56</v>
      </c>
      <c r="I7" t="s">
        <v>127</v>
      </c>
      <c r="J7" t="s">
        <v>170</v>
      </c>
    </row>
    <row r="8" spans="1:11" x14ac:dyDescent="0.45">
      <c r="A8" s="53" t="s">
        <v>57</v>
      </c>
      <c r="B8" s="53" t="s">
        <v>59</v>
      </c>
      <c r="C8" s="53" t="s">
        <v>60</v>
      </c>
      <c r="D8" s="53" t="s">
        <v>61</v>
      </c>
      <c r="E8" s="53" t="s">
        <v>62</v>
      </c>
      <c r="G8" t="s">
        <v>120</v>
      </c>
      <c r="H8" t="s">
        <v>46</v>
      </c>
      <c r="I8" t="s">
        <v>128</v>
      </c>
      <c r="J8" t="s">
        <v>20</v>
      </c>
    </row>
    <row r="9" spans="1:11" x14ac:dyDescent="0.45">
      <c r="A9" s="53" t="s">
        <v>59</v>
      </c>
      <c r="B9" s="53" t="s">
        <v>102</v>
      </c>
      <c r="C9" s="53" t="s">
        <v>66</v>
      </c>
      <c r="D9" s="53" t="s">
        <v>64</v>
      </c>
      <c r="E9" s="53" t="s">
        <v>65</v>
      </c>
      <c r="G9" t="s">
        <v>111</v>
      </c>
      <c r="H9" t="s">
        <v>113</v>
      </c>
      <c r="I9" t="s">
        <v>129</v>
      </c>
      <c r="J9" t="s">
        <v>22</v>
      </c>
    </row>
    <row r="10" spans="1:11" x14ac:dyDescent="0.45">
      <c r="A10" s="53"/>
      <c r="B10" s="53" t="s">
        <v>46</v>
      </c>
      <c r="C10" s="53"/>
      <c r="D10" s="53" t="s">
        <v>67</v>
      </c>
      <c r="E10" s="53" t="s">
        <v>68</v>
      </c>
      <c r="G10" t="s">
        <v>116</v>
      </c>
      <c r="H10" t="s">
        <v>58</v>
      </c>
      <c r="I10" t="s">
        <v>130</v>
      </c>
      <c r="J10" t="s">
        <v>21</v>
      </c>
    </row>
    <row r="11" spans="1:11" x14ac:dyDescent="0.45">
      <c r="A11" s="53"/>
      <c r="B11" s="53" t="s">
        <v>70</v>
      </c>
      <c r="C11" s="53"/>
      <c r="D11" s="53" t="s">
        <v>76</v>
      </c>
      <c r="E11" s="53"/>
      <c r="G11" t="s">
        <v>118</v>
      </c>
      <c r="H11" t="s">
        <v>105</v>
      </c>
      <c r="I11" t="s">
        <v>131</v>
      </c>
      <c r="J11" t="s">
        <v>171</v>
      </c>
    </row>
    <row r="12" spans="1:11" x14ac:dyDescent="0.45">
      <c r="A12" s="53"/>
      <c r="B12" s="53" t="s">
        <v>72</v>
      </c>
      <c r="C12" s="53"/>
      <c r="D12" s="53" t="s">
        <v>63</v>
      </c>
      <c r="E12" s="53"/>
      <c r="G12" t="s">
        <v>115</v>
      </c>
      <c r="H12" t="s">
        <v>112</v>
      </c>
      <c r="I12" t="s">
        <v>132</v>
      </c>
    </row>
    <row r="13" spans="1:11" x14ac:dyDescent="0.45">
      <c r="A13" s="53"/>
      <c r="B13" s="53"/>
      <c r="C13" s="53"/>
      <c r="D13" s="53" t="s">
        <v>69</v>
      </c>
      <c r="E13" s="53"/>
      <c r="H13" t="s">
        <v>61</v>
      </c>
      <c r="I13" t="s">
        <v>133</v>
      </c>
    </row>
    <row r="14" spans="1:11" x14ac:dyDescent="0.45">
      <c r="A14" s="53"/>
      <c r="B14" s="53"/>
      <c r="C14" s="53"/>
      <c r="D14" s="53" t="s">
        <v>71</v>
      </c>
      <c r="E14" s="53"/>
      <c r="H14" t="s">
        <v>64</v>
      </c>
      <c r="I14" t="s">
        <v>134</v>
      </c>
    </row>
    <row r="15" spans="1:11" x14ac:dyDescent="0.45">
      <c r="A15" s="53"/>
      <c r="B15" s="53"/>
      <c r="C15" s="53"/>
      <c r="D15" s="53" t="s">
        <v>73</v>
      </c>
      <c r="E15" s="53"/>
      <c r="H15" t="s">
        <v>53</v>
      </c>
    </row>
    <row r="16" spans="1:11" x14ac:dyDescent="0.45">
      <c r="A16" s="53"/>
      <c r="B16" s="53"/>
      <c r="C16" s="53"/>
      <c r="D16" s="53" t="s">
        <v>107</v>
      </c>
      <c r="E16" s="53"/>
      <c r="H16" t="s">
        <v>62</v>
      </c>
    </row>
    <row r="17" spans="1:8" x14ac:dyDescent="0.45">
      <c r="A17" s="54"/>
      <c r="B17" s="53"/>
      <c r="C17" s="53"/>
      <c r="D17" s="53" t="s">
        <v>75</v>
      </c>
      <c r="E17" s="53"/>
      <c r="H17" t="s">
        <v>65</v>
      </c>
    </row>
    <row r="18" spans="1:8" x14ac:dyDescent="0.45">
      <c r="H18" t="s">
        <v>67</v>
      </c>
    </row>
    <row r="19" spans="1:8" x14ac:dyDescent="0.45">
      <c r="H19" t="s">
        <v>54</v>
      </c>
    </row>
    <row r="20" spans="1:8" x14ac:dyDescent="0.45">
      <c r="H20" t="s">
        <v>57</v>
      </c>
    </row>
    <row r="21" spans="1:8" x14ac:dyDescent="0.45">
      <c r="H21" t="s">
        <v>120</v>
      </c>
    </row>
    <row r="22" spans="1:8" x14ac:dyDescent="0.45">
      <c r="H22" t="s">
        <v>111</v>
      </c>
    </row>
    <row r="23" spans="1:8" x14ac:dyDescent="0.45">
      <c r="H23" t="s">
        <v>63</v>
      </c>
    </row>
    <row r="24" spans="1:8" x14ac:dyDescent="0.45">
      <c r="H24" t="s">
        <v>116</v>
      </c>
    </row>
    <row r="25" spans="1:8" x14ac:dyDescent="0.45">
      <c r="H25" t="s">
        <v>104</v>
      </c>
    </row>
    <row r="26" spans="1:8" x14ac:dyDescent="0.45">
      <c r="H26" t="s">
        <v>69</v>
      </c>
    </row>
    <row r="27" spans="1:8" x14ac:dyDescent="0.45">
      <c r="H27" t="s">
        <v>71</v>
      </c>
    </row>
    <row r="28" spans="1:8" x14ac:dyDescent="0.45">
      <c r="H28" t="s">
        <v>68</v>
      </c>
    </row>
    <row r="29" spans="1:8" x14ac:dyDescent="0.45">
      <c r="H29" t="s">
        <v>73</v>
      </c>
    </row>
    <row r="30" spans="1:8" x14ac:dyDescent="0.45">
      <c r="H30" t="s">
        <v>74</v>
      </c>
    </row>
    <row r="31" spans="1:8" x14ac:dyDescent="0.45">
      <c r="H31" t="s">
        <v>43</v>
      </c>
    </row>
    <row r="32" spans="1:8" x14ac:dyDescent="0.45">
      <c r="H32" t="s">
        <v>103</v>
      </c>
    </row>
    <row r="33" spans="8:8" x14ac:dyDescent="0.45">
      <c r="H33" t="s">
        <v>51</v>
      </c>
    </row>
    <row r="34" spans="8:8" x14ac:dyDescent="0.45">
      <c r="H34" t="s">
        <v>75</v>
      </c>
    </row>
    <row r="35" spans="8:8" x14ac:dyDescent="0.45">
      <c r="H35" t="s">
        <v>52</v>
      </c>
    </row>
    <row r="36" spans="8:8" x14ac:dyDescent="0.45">
      <c r="H36" t="s">
        <v>118</v>
      </c>
    </row>
    <row r="37" spans="8:8" x14ac:dyDescent="0.45">
      <c r="H37" t="s">
        <v>115</v>
      </c>
    </row>
    <row r="38" spans="8:8" x14ac:dyDescent="0.45">
      <c r="H38" t="s">
        <v>60</v>
      </c>
    </row>
    <row r="39" spans="8:8" x14ac:dyDescent="0.45">
      <c r="H39" t="s">
        <v>72</v>
      </c>
    </row>
    <row r="40" spans="8:8" x14ac:dyDescent="0.45">
      <c r="H40" t="s">
        <v>59</v>
      </c>
    </row>
    <row r="41" spans="8:8" x14ac:dyDescent="0.45">
      <c r="H41" t="s">
        <v>76</v>
      </c>
    </row>
    <row r="42" spans="8:8" x14ac:dyDescent="0.45">
      <c r="H42" t="s">
        <v>70</v>
      </c>
    </row>
    <row r="43" spans="8:8" x14ac:dyDescent="0.45">
      <c r="H43" t="s">
        <v>66</v>
      </c>
    </row>
  </sheetData>
  <sheetProtection algorithmName="SHA-512" hashValue="jSAJt1MCuJInWhXgeEIU65dETqkEB3cx6tL2sCSr4QZHfaTrfYaI83rDXburdxyCgR5FlhWpEAFZb0OUQ+0sAg==" saltValue="9IObux+d86uYJjllJYEaLg==" spinCount="100000" sheet="1" objects="1" scenarios="1"/>
  <sortState xmlns:xlrd2="http://schemas.microsoft.com/office/spreadsheetml/2017/richdata2" ref="H2:H43">
    <sortCondition ref="H2"/>
  </sortState>
  <mergeCells count="1">
    <mergeCell ref="A1:E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52C99-7752-44C8-9539-BFE57CEA3154}">
  <dimension ref="A1:Z252"/>
  <sheetViews>
    <sheetView workbookViewId="0">
      <pane ySplit="4" topLeftCell="A5" activePane="bottomLeft" state="frozen"/>
      <selection pane="bottomLeft" activeCell="A5" sqref="A5"/>
    </sheetView>
  </sheetViews>
  <sheetFormatPr defaultColWidth="8.86328125" defaultRowHeight="14.25" x14ac:dyDescent="0.45"/>
  <cols>
    <col min="1" max="1" width="22.46484375" style="4" customWidth="1"/>
    <col min="2" max="2" width="14.6640625" style="4" customWidth="1"/>
    <col min="3" max="3" width="23.19921875" style="4" customWidth="1"/>
    <col min="4" max="4" width="23.796875" style="4" customWidth="1"/>
    <col min="5" max="5" width="20.33203125" style="4" customWidth="1"/>
    <col min="6" max="6" width="25.19921875" style="4" customWidth="1"/>
    <col min="7" max="7" width="29.33203125" style="4" customWidth="1"/>
    <col min="8" max="8" width="25.6640625" style="4" customWidth="1"/>
    <col min="9" max="9" width="20.86328125" style="4" customWidth="1"/>
    <col min="10" max="10" width="2.86328125" style="4" customWidth="1"/>
    <col min="11" max="25" width="15.19921875" style="4" customWidth="1"/>
    <col min="27" max="16384" width="8.86328125" style="4"/>
  </cols>
  <sheetData>
    <row r="1" spans="1:26" ht="15" customHeight="1" thickBot="1" x14ac:dyDescent="0.5">
      <c r="A1" s="412" t="s">
        <v>193</v>
      </c>
      <c r="B1" s="413"/>
      <c r="C1" s="413"/>
      <c r="D1" s="413"/>
      <c r="E1" s="413"/>
      <c r="F1" s="413"/>
      <c r="G1" s="413"/>
      <c r="H1" s="413"/>
      <c r="I1" s="414"/>
      <c r="J1" s="93"/>
      <c r="K1" s="415" t="s">
        <v>194</v>
      </c>
      <c r="L1" s="416"/>
      <c r="M1" s="416"/>
      <c r="N1" s="416"/>
      <c r="O1" s="416"/>
      <c r="P1" s="416"/>
      <c r="Q1" s="416"/>
      <c r="R1" s="416"/>
      <c r="S1" s="416"/>
      <c r="T1" s="416"/>
      <c r="U1" s="416"/>
      <c r="V1" s="416"/>
      <c r="W1" s="416"/>
      <c r="X1" s="416"/>
      <c r="Y1" s="416"/>
      <c r="Z1" s="183"/>
    </row>
    <row r="2" spans="1:26" ht="9.6" customHeight="1" thickBot="1" x14ac:dyDescent="0.5">
      <c r="I2" s="124"/>
      <c r="J2" s="93"/>
      <c r="K2" s="125"/>
      <c r="Z2" s="4"/>
    </row>
    <row r="3" spans="1:26" s="1" customFormat="1" x14ac:dyDescent="0.45">
      <c r="A3" s="291" t="s">
        <v>83</v>
      </c>
      <c r="B3" s="292"/>
      <c r="C3" s="292"/>
      <c r="D3" s="292"/>
      <c r="E3" s="292"/>
      <c r="F3" s="292"/>
      <c r="G3" s="292"/>
      <c r="H3" s="292"/>
      <c r="I3" s="293"/>
      <c r="J3" s="93"/>
      <c r="K3" s="408" t="s">
        <v>190</v>
      </c>
      <c r="L3" s="409"/>
      <c r="M3" s="409"/>
      <c r="N3" s="409"/>
      <c r="O3" s="409"/>
      <c r="P3" s="409"/>
      <c r="Q3" s="409"/>
      <c r="R3" s="409"/>
      <c r="S3" s="409"/>
      <c r="T3" s="409"/>
      <c r="U3" s="409"/>
      <c r="V3" s="409"/>
      <c r="W3" s="409"/>
      <c r="X3" s="409"/>
      <c r="Y3" s="410"/>
      <c r="Z3" s="183"/>
    </row>
    <row r="4" spans="1:26" s="39" customFormat="1" ht="46.5" customHeight="1" thickBot="1" x14ac:dyDescent="0.5">
      <c r="A4" s="117" t="s">
        <v>108</v>
      </c>
      <c r="B4" s="17" t="s">
        <v>191</v>
      </c>
      <c r="C4" s="89" t="s">
        <v>84</v>
      </c>
      <c r="D4" s="37" t="s">
        <v>85</v>
      </c>
      <c r="E4" s="37" t="s">
        <v>86</v>
      </c>
      <c r="F4" s="37" t="s">
        <v>87</v>
      </c>
      <c r="G4" s="37" t="s">
        <v>88</v>
      </c>
      <c r="H4" s="112" t="s">
        <v>182</v>
      </c>
      <c r="I4" s="38" t="s">
        <v>177</v>
      </c>
      <c r="J4" s="126"/>
      <c r="K4" s="95" t="s">
        <v>231</v>
      </c>
      <c r="L4" s="94" t="s">
        <v>232</v>
      </c>
      <c r="M4" s="94" t="s">
        <v>233</v>
      </c>
      <c r="N4" s="94" t="s">
        <v>234</v>
      </c>
      <c r="O4" s="94" t="s">
        <v>235</v>
      </c>
      <c r="P4" s="94" t="s">
        <v>236</v>
      </c>
      <c r="Q4" s="94" t="s">
        <v>237</v>
      </c>
      <c r="R4" s="94" t="s">
        <v>238</v>
      </c>
      <c r="S4" s="94" t="s">
        <v>92</v>
      </c>
      <c r="T4" s="94" t="s">
        <v>98</v>
      </c>
      <c r="U4" s="94" t="s">
        <v>99</v>
      </c>
      <c r="V4" s="94" t="s">
        <v>100</v>
      </c>
      <c r="W4" s="197" t="s">
        <v>243</v>
      </c>
      <c r="X4" s="197" t="s">
        <v>244</v>
      </c>
      <c r="Y4" s="196" t="s">
        <v>245</v>
      </c>
    </row>
    <row r="5" spans="1:26" s="1" customFormat="1" x14ac:dyDescent="0.45">
      <c r="A5" s="91"/>
      <c r="B5" s="115"/>
      <c r="C5" s="92"/>
      <c r="D5" s="12"/>
      <c r="E5" s="12"/>
      <c r="F5" s="12"/>
      <c r="G5" s="12"/>
      <c r="H5" s="83"/>
      <c r="I5" s="15"/>
      <c r="J5" s="199"/>
      <c r="K5" s="194">
        <f>VLOOKUP($A5,'Project Reference'!$A$2:$C$11,3)</f>
        <v>0</v>
      </c>
      <c r="L5" s="91">
        <f>VLOOKUP($A5,'Project Reference'!$A$2:$D$11,4)</f>
        <v>0</v>
      </c>
      <c r="M5" s="115">
        <f>VLOOKUP($A5,'Project Reference'!$A$2:$E$11,5)</f>
        <v>0</v>
      </c>
      <c r="N5" s="91">
        <f>VLOOKUP($A5,'Project Reference'!$A$2:$F$11,6)</f>
        <v>0</v>
      </c>
      <c r="O5" s="91">
        <f>VLOOKUP($A5,'Project Reference'!$A$2:$G$11,7)</f>
        <v>0</v>
      </c>
      <c r="P5" s="91">
        <f>VLOOKUP($A5,'Project Reference'!$A$2:$H$11,8)</f>
        <v>0</v>
      </c>
      <c r="Q5" s="91">
        <f>VLOOKUP($A5,'Project Reference'!$A$2:$I$11,9)</f>
        <v>0</v>
      </c>
      <c r="R5" s="91">
        <f>VLOOKUP($A5,'Project Reference'!$A$2:$J$11,10)</f>
        <v>0</v>
      </c>
      <c r="S5" s="91">
        <f>VLOOKUP($A5,'Project Reference'!$A$2:$K$11,11)</f>
        <v>0</v>
      </c>
      <c r="T5" s="91">
        <f>VLOOKUP($A5,'Project Reference'!$A$2:$L$11,12)</f>
        <v>0</v>
      </c>
      <c r="U5" s="91">
        <f>VLOOKUP($A5,'Project Reference'!$A$2:$M$11,13)</f>
        <v>0</v>
      </c>
      <c r="V5" s="91">
        <f>VLOOKUP($A5,'Project Reference'!$A$2:$N$11,14)</f>
        <v>0</v>
      </c>
      <c r="W5" s="91">
        <f>VLOOKUP($A5,'Project Reference'!$A$2:$O$11,15)</f>
        <v>0</v>
      </c>
      <c r="X5" s="91">
        <f>VLOOKUP($A5,'Project Reference'!$A$2:$P$11,16)</f>
        <v>0</v>
      </c>
      <c r="Y5" s="13">
        <f>VLOOKUP($A5,'Project Reference'!$A$2:$Q$11,17)</f>
        <v>0</v>
      </c>
    </row>
    <row r="6" spans="1:26" s="1" customFormat="1" x14ac:dyDescent="0.45">
      <c r="A6" s="91"/>
      <c r="B6" s="115"/>
      <c r="C6" s="92"/>
      <c r="D6" s="12"/>
      <c r="E6" s="12"/>
      <c r="F6" s="12"/>
      <c r="G6" s="12"/>
      <c r="H6" s="83"/>
      <c r="I6" s="15"/>
      <c r="J6" s="40"/>
      <c r="K6" s="194">
        <f>VLOOKUP($A6,'Project Reference'!$A$2:$C$11,3)</f>
        <v>0</v>
      </c>
      <c r="L6" s="91">
        <f>VLOOKUP($A6,'Project Reference'!$A$2:$D$11,4)</f>
        <v>0</v>
      </c>
      <c r="M6" s="115">
        <f>VLOOKUP($A6,'Project Reference'!$A$2:$E$11,5)</f>
        <v>0</v>
      </c>
      <c r="N6" s="91">
        <f>VLOOKUP($A6,'Project Reference'!$A$2:$F$11,6)</f>
        <v>0</v>
      </c>
      <c r="O6" s="91">
        <f>VLOOKUP($A6,'Project Reference'!$A$2:$G$11,7)</f>
        <v>0</v>
      </c>
      <c r="P6" s="91">
        <f>VLOOKUP($A6,'Project Reference'!$A$2:$H$11,8)</f>
        <v>0</v>
      </c>
      <c r="Q6" s="91">
        <f>VLOOKUP($A6,'Project Reference'!$A$2:$I$11,9)</f>
        <v>0</v>
      </c>
      <c r="R6" s="91">
        <f>VLOOKUP($A6,'Project Reference'!$A$2:$J$11,10)</f>
        <v>0</v>
      </c>
      <c r="S6" s="91">
        <f>VLOOKUP($A6,'Project Reference'!$A$2:$K$11,11)</f>
        <v>0</v>
      </c>
      <c r="T6" s="91">
        <f>VLOOKUP($A6,'Project Reference'!$A$2:$L$11,12)</f>
        <v>0</v>
      </c>
      <c r="U6" s="91">
        <f>VLOOKUP($A6,'Project Reference'!$A$2:$M$11,13)</f>
        <v>0</v>
      </c>
      <c r="V6" s="91">
        <f>VLOOKUP($A6,'Project Reference'!$A$2:$N$11,14)</f>
        <v>0</v>
      </c>
      <c r="W6" s="91">
        <f>VLOOKUP($A6,'Project Reference'!$A$2:$O$11,15)</f>
        <v>0</v>
      </c>
      <c r="X6" s="91">
        <f>VLOOKUP($A6,'Project Reference'!$A$2:$P$11,16)</f>
        <v>0</v>
      </c>
      <c r="Y6" s="13">
        <f>VLOOKUP($A6,'Project Reference'!$A$2:$Q$11,17)</f>
        <v>0</v>
      </c>
    </row>
    <row r="7" spans="1:26" s="1" customFormat="1" x14ac:dyDescent="0.45">
      <c r="A7" s="91"/>
      <c r="B7" s="115"/>
      <c r="C7" s="92"/>
      <c r="D7" s="12"/>
      <c r="E7" s="12"/>
      <c r="F7" s="12"/>
      <c r="G7" s="12"/>
      <c r="H7" s="83"/>
      <c r="I7" s="15"/>
      <c r="J7" s="40"/>
      <c r="K7" s="194">
        <f>VLOOKUP($A7,'Project Reference'!$A$2:$C$11,3)</f>
        <v>0</v>
      </c>
      <c r="L7" s="91">
        <f>VLOOKUP($A7,'Project Reference'!$A$2:$D$11,4)</f>
        <v>0</v>
      </c>
      <c r="M7" s="115">
        <f>VLOOKUP($A7,'Project Reference'!$A$2:$E$11,5)</f>
        <v>0</v>
      </c>
      <c r="N7" s="91">
        <f>VLOOKUP($A7,'Project Reference'!$A$2:$F$11,6)</f>
        <v>0</v>
      </c>
      <c r="O7" s="91">
        <f>VLOOKUP($A7,'Project Reference'!$A$2:$G$11,7)</f>
        <v>0</v>
      </c>
      <c r="P7" s="91">
        <f>VLOOKUP($A7,'Project Reference'!$A$2:$H$11,8)</f>
        <v>0</v>
      </c>
      <c r="Q7" s="91">
        <f>VLOOKUP($A7,'Project Reference'!$A$2:$I$11,9)</f>
        <v>0</v>
      </c>
      <c r="R7" s="91">
        <f>VLOOKUP($A7,'Project Reference'!$A$2:$J$11,10)</f>
        <v>0</v>
      </c>
      <c r="S7" s="91">
        <f>VLOOKUP($A7,'Project Reference'!$A$2:$K$11,11)</f>
        <v>0</v>
      </c>
      <c r="T7" s="91">
        <f>VLOOKUP($A7,'Project Reference'!$A$2:$L$11,12)</f>
        <v>0</v>
      </c>
      <c r="U7" s="91">
        <f>VLOOKUP($A7,'Project Reference'!$A$2:$M$11,13)</f>
        <v>0</v>
      </c>
      <c r="V7" s="91">
        <f>VLOOKUP($A7,'Project Reference'!$A$2:$N$11,14)</f>
        <v>0</v>
      </c>
      <c r="W7" s="91">
        <f>VLOOKUP($A7,'Project Reference'!$A$2:$O$11,15)</f>
        <v>0</v>
      </c>
      <c r="X7" s="91">
        <f>VLOOKUP($A7,'Project Reference'!$A$2:$P$11,16)</f>
        <v>0</v>
      </c>
      <c r="Y7" s="13">
        <f>VLOOKUP($A7,'Project Reference'!$A$2:$Q$11,17)</f>
        <v>0</v>
      </c>
    </row>
    <row r="8" spans="1:26" s="1" customFormat="1" x14ac:dyDescent="0.45">
      <c r="A8" s="91"/>
      <c r="B8" s="115"/>
      <c r="C8" s="92"/>
      <c r="D8" s="12"/>
      <c r="E8" s="12"/>
      <c r="F8" s="12"/>
      <c r="G8" s="12"/>
      <c r="H8" s="83"/>
      <c r="I8" s="15"/>
      <c r="J8" s="40"/>
      <c r="K8" s="194">
        <f>VLOOKUP($A8,'Project Reference'!$A$2:$C$11,3)</f>
        <v>0</v>
      </c>
      <c r="L8" s="91">
        <f>VLOOKUP($A8,'Project Reference'!$A$2:$D$11,4)</f>
        <v>0</v>
      </c>
      <c r="M8" s="115">
        <f>VLOOKUP($A8,'Project Reference'!$A$2:$E$11,5)</f>
        <v>0</v>
      </c>
      <c r="N8" s="91">
        <f>VLOOKUP($A8,'Project Reference'!$A$2:$F$11,6)</f>
        <v>0</v>
      </c>
      <c r="O8" s="91">
        <f>VLOOKUP($A8,'Project Reference'!$A$2:$G$11,7)</f>
        <v>0</v>
      </c>
      <c r="P8" s="91">
        <f>VLOOKUP($A8,'Project Reference'!$A$2:$H$11,8)</f>
        <v>0</v>
      </c>
      <c r="Q8" s="91">
        <f>VLOOKUP($A8,'Project Reference'!$A$2:$I$11,9)</f>
        <v>0</v>
      </c>
      <c r="R8" s="91">
        <f>VLOOKUP($A8,'Project Reference'!$A$2:$J$11,10)</f>
        <v>0</v>
      </c>
      <c r="S8" s="91">
        <f>VLOOKUP($A8,'Project Reference'!$A$2:$K$11,11)</f>
        <v>0</v>
      </c>
      <c r="T8" s="91">
        <f>VLOOKUP($A8,'Project Reference'!$A$2:$L$11,12)</f>
        <v>0</v>
      </c>
      <c r="U8" s="91">
        <f>VLOOKUP($A8,'Project Reference'!$A$2:$M$11,13)</f>
        <v>0</v>
      </c>
      <c r="V8" s="91">
        <f>VLOOKUP($A8,'Project Reference'!$A$2:$N$11,14)</f>
        <v>0</v>
      </c>
      <c r="W8" s="91">
        <f>VLOOKUP($A8,'Project Reference'!$A$2:$O$11,15)</f>
        <v>0</v>
      </c>
      <c r="X8" s="91">
        <f>VLOOKUP($A8,'Project Reference'!$A$2:$P$11,16)</f>
        <v>0</v>
      </c>
      <c r="Y8" s="13">
        <f>VLOOKUP($A8,'Project Reference'!$A$2:$Q$11,17)</f>
        <v>0</v>
      </c>
    </row>
    <row r="9" spans="1:26" s="1" customFormat="1" x14ac:dyDescent="0.45">
      <c r="A9" s="91"/>
      <c r="B9" s="115"/>
      <c r="C9" s="92"/>
      <c r="D9" s="12"/>
      <c r="E9" s="12"/>
      <c r="F9" s="12"/>
      <c r="G9" s="12"/>
      <c r="H9" s="83"/>
      <c r="I9" s="15"/>
      <c r="J9" s="40"/>
      <c r="K9" s="194">
        <f>VLOOKUP($A9,'Project Reference'!$A$2:$C$11,3)</f>
        <v>0</v>
      </c>
      <c r="L9" s="91">
        <f>VLOOKUP($A9,'Project Reference'!$A$2:$D$11,4)</f>
        <v>0</v>
      </c>
      <c r="M9" s="115">
        <f>VLOOKUP($A9,'Project Reference'!$A$2:$E$11,5)</f>
        <v>0</v>
      </c>
      <c r="N9" s="91">
        <f>VLOOKUP($A9,'Project Reference'!$A$2:$F$11,6)</f>
        <v>0</v>
      </c>
      <c r="O9" s="91">
        <f>VLOOKUP($A9,'Project Reference'!$A$2:$G$11,7)</f>
        <v>0</v>
      </c>
      <c r="P9" s="91">
        <f>VLOOKUP($A9,'Project Reference'!$A$2:$H$11,8)</f>
        <v>0</v>
      </c>
      <c r="Q9" s="91">
        <f>VLOOKUP($A9,'Project Reference'!$A$2:$I$11,9)</f>
        <v>0</v>
      </c>
      <c r="R9" s="91">
        <f>VLOOKUP($A9,'Project Reference'!$A$2:$J$11,10)</f>
        <v>0</v>
      </c>
      <c r="S9" s="91">
        <f>VLOOKUP($A9,'Project Reference'!$A$2:$K$11,11)</f>
        <v>0</v>
      </c>
      <c r="T9" s="91">
        <f>VLOOKUP($A9,'Project Reference'!$A$2:$L$11,12)</f>
        <v>0</v>
      </c>
      <c r="U9" s="91">
        <f>VLOOKUP($A9,'Project Reference'!$A$2:$M$11,13)</f>
        <v>0</v>
      </c>
      <c r="V9" s="91">
        <f>VLOOKUP($A9,'Project Reference'!$A$2:$N$11,14)</f>
        <v>0</v>
      </c>
      <c r="W9" s="91">
        <f>VLOOKUP($A9,'Project Reference'!$A$2:$O$11,15)</f>
        <v>0</v>
      </c>
      <c r="X9" s="91">
        <f>VLOOKUP($A9,'Project Reference'!$A$2:$P$11,16)</f>
        <v>0</v>
      </c>
      <c r="Y9" s="13">
        <f>VLOOKUP($A9,'Project Reference'!$A$2:$Q$11,17)</f>
        <v>0</v>
      </c>
    </row>
    <row r="10" spans="1:26" s="1" customFormat="1" x14ac:dyDescent="0.45">
      <c r="A10" s="91"/>
      <c r="B10" s="115"/>
      <c r="C10" s="92"/>
      <c r="D10" s="12"/>
      <c r="E10" s="12"/>
      <c r="F10" s="12"/>
      <c r="G10" s="12"/>
      <c r="H10" s="83"/>
      <c r="I10" s="15"/>
      <c r="J10" s="40"/>
      <c r="K10" s="194">
        <f>VLOOKUP($A10,'Project Reference'!$A$2:$C$11,3)</f>
        <v>0</v>
      </c>
      <c r="L10" s="91">
        <f>VLOOKUP($A10,'Project Reference'!$A$2:$D$11,4)</f>
        <v>0</v>
      </c>
      <c r="M10" s="115">
        <f>VLOOKUP($A10,'Project Reference'!$A$2:$E$11,5)</f>
        <v>0</v>
      </c>
      <c r="N10" s="91">
        <f>VLOOKUP($A10,'Project Reference'!$A$2:$F$11,6)</f>
        <v>0</v>
      </c>
      <c r="O10" s="91">
        <f>VLOOKUP($A10,'Project Reference'!$A$2:$G$11,7)</f>
        <v>0</v>
      </c>
      <c r="P10" s="91">
        <f>VLOOKUP($A10,'Project Reference'!$A$2:$H$11,8)</f>
        <v>0</v>
      </c>
      <c r="Q10" s="91">
        <f>VLOOKUP($A10,'Project Reference'!$A$2:$I$11,9)</f>
        <v>0</v>
      </c>
      <c r="R10" s="91">
        <f>VLOOKUP($A10,'Project Reference'!$A$2:$J$11,10)</f>
        <v>0</v>
      </c>
      <c r="S10" s="91">
        <f>VLOOKUP($A10,'Project Reference'!$A$2:$K$11,11)</f>
        <v>0</v>
      </c>
      <c r="T10" s="91">
        <f>VLOOKUP($A10,'Project Reference'!$A$2:$L$11,12)</f>
        <v>0</v>
      </c>
      <c r="U10" s="91">
        <f>VLOOKUP($A10,'Project Reference'!$A$2:$M$11,13)</f>
        <v>0</v>
      </c>
      <c r="V10" s="91">
        <f>VLOOKUP($A10,'Project Reference'!$A$2:$N$11,14)</f>
        <v>0</v>
      </c>
      <c r="W10" s="91">
        <f>VLOOKUP($A10,'Project Reference'!$A$2:$O$11,15)</f>
        <v>0</v>
      </c>
      <c r="X10" s="91">
        <f>VLOOKUP($A10,'Project Reference'!$A$2:$P$11,16)</f>
        <v>0</v>
      </c>
      <c r="Y10" s="13">
        <f>VLOOKUP($A10,'Project Reference'!$A$2:$Q$11,17)</f>
        <v>0</v>
      </c>
    </row>
    <row r="11" spans="1:26" s="1" customFormat="1" x14ac:dyDescent="0.45">
      <c r="A11" s="91"/>
      <c r="B11" s="115"/>
      <c r="C11" s="92"/>
      <c r="D11" s="12"/>
      <c r="E11" s="12"/>
      <c r="F11" s="12"/>
      <c r="G11" s="12"/>
      <c r="H11" s="83"/>
      <c r="I11" s="15"/>
      <c r="J11" s="40"/>
      <c r="K11" s="194">
        <f>VLOOKUP($A11,'Project Reference'!$A$2:$C$11,3)</f>
        <v>0</v>
      </c>
      <c r="L11" s="91">
        <f>VLOOKUP($A11,'Project Reference'!$A$2:$D$11,4)</f>
        <v>0</v>
      </c>
      <c r="M11" s="115">
        <f>VLOOKUP($A11,'Project Reference'!$A$2:$E$11,5)</f>
        <v>0</v>
      </c>
      <c r="N11" s="91">
        <f>VLOOKUP($A11,'Project Reference'!$A$2:$F$11,6)</f>
        <v>0</v>
      </c>
      <c r="O11" s="91">
        <f>VLOOKUP($A11,'Project Reference'!$A$2:$G$11,7)</f>
        <v>0</v>
      </c>
      <c r="P11" s="91">
        <f>VLOOKUP($A11,'Project Reference'!$A$2:$H$11,8)</f>
        <v>0</v>
      </c>
      <c r="Q11" s="91">
        <f>VLOOKUP($A11,'Project Reference'!$A$2:$I$11,9)</f>
        <v>0</v>
      </c>
      <c r="R11" s="91">
        <f>VLOOKUP($A11,'Project Reference'!$A$2:$J$11,10)</f>
        <v>0</v>
      </c>
      <c r="S11" s="91">
        <f>VLOOKUP($A11,'Project Reference'!$A$2:$K$11,11)</f>
        <v>0</v>
      </c>
      <c r="T11" s="91">
        <f>VLOOKUP($A11,'Project Reference'!$A$2:$L$11,12)</f>
        <v>0</v>
      </c>
      <c r="U11" s="91">
        <f>VLOOKUP($A11,'Project Reference'!$A$2:$M$11,13)</f>
        <v>0</v>
      </c>
      <c r="V11" s="91">
        <f>VLOOKUP($A11,'Project Reference'!$A$2:$N$11,14)</f>
        <v>0</v>
      </c>
      <c r="W11" s="91">
        <f>VLOOKUP($A11,'Project Reference'!$A$2:$O$11,15)</f>
        <v>0</v>
      </c>
      <c r="X11" s="91">
        <f>VLOOKUP($A11,'Project Reference'!$A$2:$P$11,16)</f>
        <v>0</v>
      </c>
      <c r="Y11" s="13">
        <f>VLOOKUP($A11,'Project Reference'!$A$2:$Q$11,17)</f>
        <v>0</v>
      </c>
    </row>
    <row r="12" spans="1:26" s="1" customFormat="1" x14ac:dyDescent="0.45">
      <c r="A12" s="91"/>
      <c r="B12" s="115"/>
      <c r="C12" s="92"/>
      <c r="D12" s="12"/>
      <c r="E12" s="12"/>
      <c r="F12" s="12"/>
      <c r="G12" s="12"/>
      <c r="H12" s="83"/>
      <c r="I12" s="15"/>
      <c r="J12" s="40"/>
      <c r="K12" s="194">
        <f>VLOOKUP($A12,'Project Reference'!$A$2:$C$11,3)</f>
        <v>0</v>
      </c>
      <c r="L12" s="91">
        <f>VLOOKUP($A12,'Project Reference'!$A$2:$D$11,4)</f>
        <v>0</v>
      </c>
      <c r="M12" s="115">
        <f>VLOOKUP($A12,'Project Reference'!$A$2:$E$11,5)</f>
        <v>0</v>
      </c>
      <c r="N12" s="91">
        <f>VLOOKUP($A12,'Project Reference'!$A$2:$F$11,6)</f>
        <v>0</v>
      </c>
      <c r="O12" s="91">
        <f>VLOOKUP($A12,'Project Reference'!$A$2:$G$11,7)</f>
        <v>0</v>
      </c>
      <c r="P12" s="91">
        <f>VLOOKUP($A12,'Project Reference'!$A$2:$H$11,8)</f>
        <v>0</v>
      </c>
      <c r="Q12" s="91">
        <f>VLOOKUP($A12,'Project Reference'!$A$2:$I$11,9)</f>
        <v>0</v>
      </c>
      <c r="R12" s="91">
        <f>VLOOKUP($A12,'Project Reference'!$A$2:$J$11,10)</f>
        <v>0</v>
      </c>
      <c r="S12" s="91">
        <f>VLOOKUP($A12,'Project Reference'!$A$2:$K$11,11)</f>
        <v>0</v>
      </c>
      <c r="T12" s="91">
        <f>VLOOKUP($A12,'Project Reference'!$A$2:$L$11,12)</f>
        <v>0</v>
      </c>
      <c r="U12" s="91">
        <f>VLOOKUP($A12,'Project Reference'!$A$2:$M$11,13)</f>
        <v>0</v>
      </c>
      <c r="V12" s="91">
        <f>VLOOKUP($A12,'Project Reference'!$A$2:$N$11,14)</f>
        <v>0</v>
      </c>
      <c r="W12" s="91">
        <f>VLOOKUP($A12,'Project Reference'!$A$2:$O$11,15)</f>
        <v>0</v>
      </c>
      <c r="X12" s="91">
        <f>VLOOKUP($A12,'Project Reference'!$A$2:$P$11,16)</f>
        <v>0</v>
      </c>
      <c r="Y12" s="13">
        <f>VLOOKUP($A12,'Project Reference'!$A$2:$Q$11,17)</f>
        <v>0</v>
      </c>
    </row>
    <row r="13" spans="1:26" s="1" customFormat="1" x14ac:dyDescent="0.45">
      <c r="A13" s="91"/>
      <c r="B13" s="115"/>
      <c r="C13" s="92"/>
      <c r="D13" s="12"/>
      <c r="E13" s="12"/>
      <c r="F13" s="12"/>
      <c r="G13" s="12"/>
      <c r="H13" s="83"/>
      <c r="I13" s="15"/>
      <c r="J13" s="40"/>
      <c r="K13" s="194">
        <f>VLOOKUP($A13,'Project Reference'!$A$2:$C$11,3)</f>
        <v>0</v>
      </c>
      <c r="L13" s="91">
        <f>VLOOKUP($A13,'Project Reference'!$A$2:$D$11,4)</f>
        <v>0</v>
      </c>
      <c r="M13" s="115">
        <f>VLOOKUP($A13,'Project Reference'!$A$2:$E$11,5)</f>
        <v>0</v>
      </c>
      <c r="N13" s="91">
        <f>VLOOKUP($A13,'Project Reference'!$A$2:$F$11,6)</f>
        <v>0</v>
      </c>
      <c r="O13" s="91">
        <f>VLOOKUP($A13,'Project Reference'!$A$2:$G$11,7)</f>
        <v>0</v>
      </c>
      <c r="P13" s="91">
        <f>VLOOKUP($A13,'Project Reference'!$A$2:$H$11,8)</f>
        <v>0</v>
      </c>
      <c r="Q13" s="91">
        <f>VLOOKUP($A13,'Project Reference'!$A$2:$I$11,9)</f>
        <v>0</v>
      </c>
      <c r="R13" s="91">
        <f>VLOOKUP($A13,'Project Reference'!$A$2:$J$11,10)</f>
        <v>0</v>
      </c>
      <c r="S13" s="91">
        <f>VLOOKUP($A13,'Project Reference'!$A$2:$K$11,11)</f>
        <v>0</v>
      </c>
      <c r="T13" s="91">
        <f>VLOOKUP($A13,'Project Reference'!$A$2:$L$11,12)</f>
        <v>0</v>
      </c>
      <c r="U13" s="91">
        <f>VLOOKUP($A13,'Project Reference'!$A$2:$M$11,13)</f>
        <v>0</v>
      </c>
      <c r="V13" s="91">
        <f>VLOOKUP($A13,'Project Reference'!$A$2:$N$11,14)</f>
        <v>0</v>
      </c>
      <c r="W13" s="91">
        <f>VLOOKUP($A13,'Project Reference'!$A$2:$O$11,15)</f>
        <v>0</v>
      </c>
      <c r="X13" s="91">
        <f>VLOOKUP($A13,'Project Reference'!$A$2:$P$11,16)</f>
        <v>0</v>
      </c>
      <c r="Y13" s="13">
        <f>VLOOKUP($A13,'Project Reference'!$A$2:$Q$11,17)</f>
        <v>0</v>
      </c>
    </row>
    <row r="14" spans="1:26" s="1" customFormat="1" x14ac:dyDescent="0.45">
      <c r="A14" s="91"/>
      <c r="B14" s="115"/>
      <c r="C14" s="92"/>
      <c r="D14" s="12"/>
      <c r="E14" s="12"/>
      <c r="F14" s="12"/>
      <c r="G14" s="12"/>
      <c r="H14" s="83"/>
      <c r="I14" s="15"/>
      <c r="J14" s="40"/>
      <c r="K14" s="91">
        <f>VLOOKUP($A14,'Project Reference'!$A$2:$C$11,3)</f>
        <v>0</v>
      </c>
      <c r="L14" s="115">
        <f>VLOOKUP($A14,'Project Reference'!$A$2:$D$11,4)</f>
        <v>0</v>
      </c>
      <c r="M14" s="115">
        <f>VLOOKUP($A14,'Project Reference'!$A$2:$E$11,5)</f>
        <v>0</v>
      </c>
      <c r="N14" s="91">
        <f>VLOOKUP($A14,'Project Reference'!$A$2:$F$11,6)</f>
        <v>0</v>
      </c>
      <c r="O14" s="91">
        <f>VLOOKUP($A14,'Project Reference'!$A$2:$G$11,7)</f>
        <v>0</v>
      </c>
      <c r="P14" s="91">
        <f>VLOOKUP($A14,'Project Reference'!$A$2:$H$11,8)</f>
        <v>0</v>
      </c>
      <c r="Q14" s="91">
        <f>VLOOKUP($A14,'Project Reference'!$A$2:$I$11,9)</f>
        <v>0</v>
      </c>
      <c r="R14" s="91">
        <f>VLOOKUP($A14,'Project Reference'!$A$2:$J$11,10)</f>
        <v>0</v>
      </c>
      <c r="S14" s="91">
        <f>VLOOKUP($A14,'Project Reference'!$A$2:$K$11,11)</f>
        <v>0</v>
      </c>
      <c r="T14" s="91">
        <f>VLOOKUP($A14,'Project Reference'!$A$2:$L$11,12)</f>
        <v>0</v>
      </c>
      <c r="U14" s="91">
        <f>VLOOKUP($A14,'Project Reference'!$A$2:$M$11,13)</f>
        <v>0</v>
      </c>
      <c r="V14" s="91">
        <f>VLOOKUP($A14,'Project Reference'!$A$2:$N$11,14)</f>
        <v>0</v>
      </c>
      <c r="W14" s="91">
        <f>VLOOKUP($A14,'Project Reference'!$A$2:$O$11,15)</f>
        <v>0</v>
      </c>
      <c r="X14" s="91">
        <f>VLOOKUP($A14,'Project Reference'!$A$2:$P$11,16)</f>
        <v>0</v>
      </c>
      <c r="Y14" s="13">
        <f>VLOOKUP($A14,'Project Reference'!$A$2:$Q$11,17)</f>
        <v>0</v>
      </c>
    </row>
    <row r="15" spans="1:26" s="1" customFormat="1" x14ac:dyDescent="0.45">
      <c r="A15" s="91"/>
      <c r="B15" s="115"/>
      <c r="C15" s="92"/>
      <c r="D15" s="12"/>
      <c r="E15" s="12"/>
      <c r="F15" s="12"/>
      <c r="G15" s="12"/>
      <c r="H15" s="83"/>
      <c r="I15" s="15"/>
      <c r="J15" s="40"/>
      <c r="K15" s="91">
        <f>VLOOKUP($A15,'Project Reference'!$A$2:$C$11,3)</f>
        <v>0</v>
      </c>
      <c r="L15" s="115">
        <f>VLOOKUP($A15,'Project Reference'!$A$2:$D$11,4)</f>
        <v>0</v>
      </c>
      <c r="M15" s="115">
        <f>VLOOKUP($A15,'Project Reference'!$A$2:$E$11,5)</f>
        <v>0</v>
      </c>
      <c r="N15" s="91">
        <f>VLOOKUP($A15,'Project Reference'!$A$2:$F$11,6)</f>
        <v>0</v>
      </c>
      <c r="O15" s="91">
        <f>VLOOKUP($A15,'Project Reference'!$A$2:$G$11,7)</f>
        <v>0</v>
      </c>
      <c r="P15" s="91">
        <f>VLOOKUP($A15,'Project Reference'!$A$2:$H$11,8)</f>
        <v>0</v>
      </c>
      <c r="Q15" s="91">
        <f>VLOOKUP($A15,'Project Reference'!$A$2:$I$11,9)</f>
        <v>0</v>
      </c>
      <c r="R15" s="91">
        <f>VLOOKUP($A15,'Project Reference'!$A$2:$J$11,10)</f>
        <v>0</v>
      </c>
      <c r="S15" s="91">
        <f>VLOOKUP($A15,'Project Reference'!$A$2:$K$11,11)</f>
        <v>0</v>
      </c>
      <c r="T15" s="91">
        <f>VLOOKUP($A15,'Project Reference'!$A$2:$L$11,12)</f>
        <v>0</v>
      </c>
      <c r="U15" s="91">
        <f>VLOOKUP($A15,'Project Reference'!$A$2:$M$11,13)</f>
        <v>0</v>
      </c>
      <c r="V15" s="91">
        <f>VLOOKUP($A15,'Project Reference'!$A$2:$N$11,14)</f>
        <v>0</v>
      </c>
      <c r="W15" s="91">
        <f>VLOOKUP($A15,'Project Reference'!$A$2:$O$11,15)</f>
        <v>0</v>
      </c>
      <c r="X15" s="91">
        <f>VLOOKUP($A15,'Project Reference'!$A$2:$P$11,16)</f>
        <v>0</v>
      </c>
      <c r="Y15" s="13">
        <f>VLOOKUP($A15,'Project Reference'!$A$2:$Q$11,17)</f>
        <v>0</v>
      </c>
    </row>
    <row r="16" spans="1:26" s="1" customFormat="1" x14ac:dyDescent="0.45">
      <c r="A16" s="91"/>
      <c r="B16" s="115"/>
      <c r="C16" s="92"/>
      <c r="D16" s="12"/>
      <c r="E16" s="12"/>
      <c r="F16" s="12"/>
      <c r="G16" s="12"/>
      <c r="H16" s="83"/>
      <c r="I16" s="15"/>
      <c r="J16" s="40"/>
      <c r="K16" s="91">
        <f>VLOOKUP($A16,'Project Reference'!$A$2:$C$11,3)</f>
        <v>0</v>
      </c>
      <c r="L16" s="115">
        <f>VLOOKUP($A16,'Project Reference'!$A$2:$D$11,4)</f>
        <v>0</v>
      </c>
      <c r="M16" s="115">
        <f>VLOOKUP($A16,'Project Reference'!$A$2:$E$11,5)</f>
        <v>0</v>
      </c>
      <c r="N16" s="91">
        <f>VLOOKUP($A16,'Project Reference'!$A$2:$F$11,6)</f>
        <v>0</v>
      </c>
      <c r="O16" s="91">
        <f>VLOOKUP($A16,'Project Reference'!$A$2:$G$11,7)</f>
        <v>0</v>
      </c>
      <c r="P16" s="91">
        <f>VLOOKUP($A16,'Project Reference'!$A$2:$H$11,8)</f>
        <v>0</v>
      </c>
      <c r="Q16" s="91">
        <f>VLOOKUP($A16,'Project Reference'!$A$2:$I$11,9)</f>
        <v>0</v>
      </c>
      <c r="R16" s="91">
        <f>VLOOKUP($A16,'Project Reference'!$A$2:$J$11,10)</f>
        <v>0</v>
      </c>
      <c r="S16" s="91">
        <f>VLOOKUP($A16,'Project Reference'!$A$2:$K$11,11)</f>
        <v>0</v>
      </c>
      <c r="T16" s="91">
        <f>VLOOKUP($A16,'Project Reference'!$A$2:$L$11,12)</f>
        <v>0</v>
      </c>
      <c r="U16" s="91">
        <f>VLOOKUP($A16,'Project Reference'!$A$2:$M$11,13)</f>
        <v>0</v>
      </c>
      <c r="V16" s="91">
        <f>VLOOKUP($A16,'Project Reference'!$A$2:$N$11,14)</f>
        <v>0</v>
      </c>
      <c r="W16" s="91">
        <f>VLOOKUP($A16,'Project Reference'!$A$2:$O$11,15)</f>
        <v>0</v>
      </c>
      <c r="X16" s="91">
        <f>VLOOKUP($A16,'Project Reference'!$A$2:$P$11,16)</f>
        <v>0</v>
      </c>
      <c r="Y16" s="13">
        <f>VLOOKUP($A16,'Project Reference'!$A$2:$Q$11,17)</f>
        <v>0</v>
      </c>
    </row>
    <row r="17" spans="1:25" s="1" customFormat="1" x14ac:dyDescent="0.45">
      <c r="A17" s="91"/>
      <c r="B17" s="115"/>
      <c r="C17" s="92"/>
      <c r="D17" s="12"/>
      <c r="E17" s="12"/>
      <c r="F17" s="12"/>
      <c r="G17" s="12"/>
      <c r="H17" s="83"/>
      <c r="I17" s="15"/>
      <c r="J17" s="40"/>
      <c r="K17" s="91">
        <f>VLOOKUP($A17,'Project Reference'!$A$2:$C$11,3)</f>
        <v>0</v>
      </c>
      <c r="L17" s="115">
        <f>VLOOKUP($A17,'Project Reference'!$A$2:$D$11,4)</f>
        <v>0</v>
      </c>
      <c r="M17" s="115">
        <f>VLOOKUP($A17,'Project Reference'!$A$2:$E$11,5)</f>
        <v>0</v>
      </c>
      <c r="N17" s="91">
        <f>VLOOKUP($A17,'Project Reference'!$A$2:$F$11,6)</f>
        <v>0</v>
      </c>
      <c r="O17" s="91">
        <f>VLOOKUP($A17,'Project Reference'!$A$2:$G$11,7)</f>
        <v>0</v>
      </c>
      <c r="P17" s="91">
        <f>VLOOKUP($A17,'Project Reference'!$A$2:$H$11,8)</f>
        <v>0</v>
      </c>
      <c r="Q17" s="91">
        <f>VLOOKUP($A17,'Project Reference'!$A$2:$I$11,9)</f>
        <v>0</v>
      </c>
      <c r="R17" s="91">
        <f>VLOOKUP($A17,'Project Reference'!$A$2:$J$11,10)</f>
        <v>0</v>
      </c>
      <c r="S17" s="91">
        <f>VLOOKUP($A17,'Project Reference'!$A$2:$K$11,11)</f>
        <v>0</v>
      </c>
      <c r="T17" s="91">
        <f>VLOOKUP($A17,'Project Reference'!$A$2:$L$11,12)</f>
        <v>0</v>
      </c>
      <c r="U17" s="91">
        <f>VLOOKUP($A17,'Project Reference'!$A$2:$M$11,13)</f>
        <v>0</v>
      </c>
      <c r="V17" s="91">
        <f>VLOOKUP($A17,'Project Reference'!$A$2:$N$11,14)</f>
        <v>0</v>
      </c>
      <c r="W17" s="91">
        <f>VLOOKUP($A17,'Project Reference'!$A$2:$O$11,15)</f>
        <v>0</v>
      </c>
      <c r="X17" s="91">
        <f>VLOOKUP($A17,'Project Reference'!$A$2:$P$11,16)</f>
        <v>0</v>
      </c>
      <c r="Y17" s="13">
        <f>VLOOKUP($A17,'Project Reference'!$A$2:$Q$11,17)</f>
        <v>0</v>
      </c>
    </row>
    <row r="18" spans="1:25" s="1" customFormat="1" x14ac:dyDescent="0.45">
      <c r="A18" s="91"/>
      <c r="B18" s="115"/>
      <c r="C18" s="92"/>
      <c r="D18" s="12"/>
      <c r="E18" s="12"/>
      <c r="F18" s="12"/>
      <c r="G18" s="12"/>
      <c r="H18" s="83"/>
      <c r="I18" s="15"/>
      <c r="J18" s="40"/>
      <c r="K18" s="91">
        <f>VLOOKUP($A18,'Project Reference'!$A$2:$C$11,3)</f>
        <v>0</v>
      </c>
      <c r="L18" s="115">
        <f>VLOOKUP($A18,'Project Reference'!$A$2:$D$11,4)</f>
        <v>0</v>
      </c>
      <c r="M18" s="115">
        <f>VLOOKUP($A18,'Project Reference'!$A$2:$E$11,5)</f>
        <v>0</v>
      </c>
      <c r="N18" s="91">
        <f>VLOOKUP($A18,'Project Reference'!$A$2:$F$11,6)</f>
        <v>0</v>
      </c>
      <c r="O18" s="91">
        <f>VLOOKUP($A18,'Project Reference'!$A$2:$G$11,7)</f>
        <v>0</v>
      </c>
      <c r="P18" s="91">
        <f>VLOOKUP($A18,'Project Reference'!$A$2:$H$11,8)</f>
        <v>0</v>
      </c>
      <c r="Q18" s="91">
        <f>VLOOKUP($A18,'Project Reference'!$A$2:$I$11,9)</f>
        <v>0</v>
      </c>
      <c r="R18" s="91">
        <f>VLOOKUP($A18,'Project Reference'!$A$2:$J$11,10)</f>
        <v>0</v>
      </c>
      <c r="S18" s="91">
        <f>VLOOKUP($A18,'Project Reference'!$A$2:$K$11,11)</f>
        <v>0</v>
      </c>
      <c r="T18" s="91">
        <f>VLOOKUP($A18,'Project Reference'!$A$2:$L$11,12)</f>
        <v>0</v>
      </c>
      <c r="U18" s="91">
        <f>VLOOKUP($A18,'Project Reference'!$A$2:$M$11,13)</f>
        <v>0</v>
      </c>
      <c r="V18" s="91">
        <f>VLOOKUP($A18,'Project Reference'!$A$2:$N$11,14)</f>
        <v>0</v>
      </c>
      <c r="W18" s="91">
        <f>VLOOKUP($A18,'Project Reference'!$A$2:$O$11,15)</f>
        <v>0</v>
      </c>
      <c r="X18" s="91">
        <f>VLOOKUP($A18,'Project Reference'!$A$2:$P$11,16)</f>
        <v>0</v>
      </c>
      <c r="Y18" s="13">
        <f>VLOOKUP($A18,'Project Reference'!$A$2:$Q$11,17)</f>
        <v>0</v>
      </c>
    </row>
    <row r="19" spans="1:25" s="1" customFormat="1" x14ac:dyDescent="0.45">
      <c r="A19" s="91"/>
      <c r="B19" s="115"/>
      <c r="C19" s="92"/>
      <c r="D19" s="12"/>
      <c r="E19" s="12"/>
      <c r="F19" s="12"/>
      <c r="G19" s="12"/>
      <c r="H19" s="83"/>
      <c r="I19" s="15"/>
      <c r="J19" s="40"/>
      <c r="K19" s="91">
        <f>VLOOKUP($A19,'Project Reference'!$A$2:$C$11,3)</f>
        <v>0</v>
      </c>
      <c r="L19" s="198">
        <f>VLOOKUP($A19,'Project Reference'!$A$2:$D$11,4)</f>
        <v>0</v>
      </c>
      <c r="M19" s="91">
        <f>VLOOKUP($A19,'Project Reference'!$A$2:$E$11,5)</f>
        <v>0</v>
      </c>
      <c r="N19" s="91">
        <f>VLOOKUP($A19,'Project Reference'!$A$2:$F$11,6)</f>
        <v>0</v>
      </c>
      <c r="O19" s="91">
        <f>VLOOKUP($A19,'Project Reference'!$A$2:$G$11,7)</f>
        <v>0</v>
      </c>
      <c r="P19" s="91">
        <f>VLOOKUP($A19,'Project Reference'!$A$2:$H$11,8)</f>
        <v>0</v>
      </c>
      <c r="Q19" s="91">
        <f>VLOOKUP($A19,'Project Reference'!$A$2:$I$11,9)</f>
        <v>0</v>
      </c>
      <c r="R19" s="91">
        <f>VLOOKUP($A19,'Project Reference'!$A$2:$J$11,10)</f>
        <v>0</v>
      </c>
      <c r="S19" s="91">
        <f>VLOOKUP($A19,'Project Reference'!$A$2:$K$11,11)</f>
        <v>0</v>
      </c>
      <c r="T19" s="91">
        <f>VLOOKUP($A19,'Project Reference'!$A$2:$L$11,12)</f>
        <v>0</v>
      </c>
      <c r="U19" s="91">
        <f>VLOOKUP($A19,'Project Reference'!$A$2:$M$11,13)</f>
        <v>0</v>
      </c>
      <c r="V19" s="91">
        <f>VLOOKUP($A19,'Project Reference'!$A$2:$N$11,14)</f>
        <v>0</v>
      </c>
      <c r="W19" s="91">
        <f>VLOOKUP($A19,'Project Reference'!$A$2:$O$11,15)</f>
        <v>0</v>
      </c>
      <c r="X19" s="91">
        <f>VLOOKUP($A19,'Project Reference'!$A$2:$P$11,16)</f>
        <v>0</v>
      </c>
      <c r="Y19" s="13">
        <f>VLOOKUP($A19,'Project Reference'!$A$2:$Q$11,17)</f>
        <v>0</v>
      </c>
    </row>
    <row r="20" spans="1:25" s="1" customFormat="1" x14ac:dyDescent="0.45">
      <c r="A20" s="91"/>
      <c r="B20" s="115"/>
      <c r="C20" s="92"/>
      <c r="D20" s="12"/>
      <c r="E20" s="12"/>
      <c r="F20" s="12"/>
      <c r="G20" s="12"/>
      <c r="H20" s="83"/>
      <c r="I20" s="15"/>
      <c r="J20" s="40"/>
      <c r="K20" s="91">
        <f>VLOOKUP($A20,'Project Reference'!$A$2:$C$11,3)</f>
        <v>0</v>
      </c>
      <c r="L20" s="115">
        <f>VLOOKUP($A20,'Project Reference'!$A$2:$D$11,4)</f>
        <v>0</v>
      </c>
      <c r="M20" s="115">
        <f>VLOOKUP($A20,'Project Reference'!$A$2:$E$11,5)</f>
        <v>0</v>
      </c>
      <c r="N20" s="91">
        <f>VLOOKUP($A20,'Project Reference'!$A$2:$F$11,6)</f>
        <v>0</v>
      </c>
      <c r="O20" s="91">
        <f>VLOOKUP($A20,'Project Reference'!$A$2:$G$11,7)</f>
        <v>0</v>
      </c>
      <c r="P20" s="91">
        <f>VLOOKUP($A20,'Project Reference'!$A$2:$H$11,8)</f>
        <v>0</v>
      </c>
      <c r="Q20" s="91">
        <f>VLOOKUP($A20,'Project Reference'!$A$2:$I$11,9)</f>
        <v>0</v>
      </c>
      <c r="R20" s="91">
        <f>VLOOKUP($A20,'Project Reference'!$A$2:$J$11,10)</f>
        <v>0</v>
      </c>
      <c r="S20" s="91">
        <f>VLOOKUP($A20,'Project Reference'!$A$2:$K$11,11)</f>
        <v>0</v>
      </c>
      <c r="T20" s="91">
        <f>VLOOKUP($A20,'Project Reference'!$A$2:$L$11,12)</f>
        <v>0</v>
      </c>
      <c r="U20" s="91">
        <f>VLOOKUP($A20,'Project Reference'!$A$2:$M$11,13)</f>
        <v>0</v>
      </c>
      <c r="V20" s="91">
        <f>VLOOKUP($A20,'Project Reference'!$A$2:$N$11,14)</f>
        <v>0</v>
      </c>
      <c r="W20" s="91">
        <f>VLOOKUP($A20,'Project Reference'!$A$2:$O$11,15)</f>
        <v>0</v>
      </c>
      <c r="X20" s="91">
        <f>VLOOKUP($A20,'Project Reference'!$A$2:$P$11,16)</f>
        <v>0</v>
      </c>
      <c r="Y20" s="13">
        <f>VLOOKUP($A20,'Project Reference'!$A$2:$Q$11,17)</f>
        <v>0</v>
      </c>
    </row>
    <row r="21" spans="1:25" s="1" customFormat="1" x14ac:dyDescent="0.45">
      <c r="A21" s="91"/>
      <c r="B21" s="115"/>
      <c r="C21" s="92"/>
      <c r="D21" s="12"/>
      <c r="E21" s="12"/>
      <c r="F21" s="12"/>
      <c r="G21" s="12"/>
      <c r="H21" s="83"/>
      <c r="I21" s="15"/>
      <c r="J21" s="40"/>
      <c r="K21" s="91">
        <f>VLOOKUP($A21,'Project Reference'!$A$2:$C$11,3)</f>
        <v>0</v>
      </c>
      <c r="L21" s="115">
        <f>VLOOKUP($A21,'Project Reference'!$A$2:$D$11,4)</f>
        <v>0</v>
      </c>
      <c r="M21" s="115">
        <f>VLOOKUP($A21,'Project Reference'!$A$2:$E$11,5)</f>
        <v>0</v>
      </c>
      <c r="N21" s="91">
        <f>VLOOKUP($A21,'Project Reference'!$A$2:$F$11,6)</f>
        <v>0</v>
      </c>
      <c r="O21" s="91">
        <f>VLOOKUP($A21,'Project Reference'!$A$2:$G$11,7)</f>
        <v>0</v>
      </c>
      <c r="P21" s="91">
        <f>VLOOKUP($A21,'Project Reference'!$A$2:$H$11,8)</f>
        <v>0</v>
      </c>
      <c r="Q21" s="91">
        <f>VLOOKUP($A21,'Project Reference'!$A$2:$I$11,9)</f>
        <v>0</v>
      </c>
      <c r="R21" s="91">
        <f>VLOOKUP($A21,'Project Reference'!$A$2:$J$11,10)</f>
        <v>0</v>
      </c>
      <c r="S21" s="91">
        <f>VLOOKUP($A21,'Project Reference'!$A$2:$K$11,11)</f>
        <v>0</v>
      </c>
      <c r="T21" s="91">
        <f>VLOOKUP($A21,'Project Reference'!$A$2:$L$11,12)</f>
        <v>0</v>
      </c>
      <c r="U21" s="91">
        <f>VLOOKUP($A21,'Project Reference'!$A$2:$M$11,13)</f>
        <v>0</v>
      </c>
      <c r="V21" s="91">
        <f>VLOOKUP($A21,'Project Reference'!$A$2:$N$11,14)</f>
        <v>0</v>
      </c>
      <c r="W21" s="91">
        <f>VLOOKUP($A21,'Project Reference'!$A$2:$O$11,15)</f>
        <v>0</v>
      </c>
      <c r="X21" s="91">
        <f>VLOOKUP($A21,'Project Reference'!$A$2:$P$11,16)</f>
        <v>0</v>
      </c>
      <c r="Y21" s="13">
        <f>VLOOKUP($A21,'Project Reference'!$A$2:$Q$11,17)</f>
        <v>0</v>
      </c>
    </row>
    <row r="22" spans="1:25" s="1" customFormat="1" x14ac:dyDescent="0.45">
      <c r="A22" s="91"/>
      <c r="B22" s="115"/>
      <c r="C22" s="92"/>
      <c r="D22" s="12"/>
      <c r="E22" s="12"/>
      <c r="F22" s="12"/>
      <c r="G22" s="12"/>
      <c r="H22" s="83"/>
      <c r="I22" s="15"/>
      <c r="J22" s="40"/>
      <c r="K22" s="91">
        <f>VLOOKUP($A22,'Project Reference'!$A$2:$C$11,3)</f>
        <v>0</v>
      </c>
      <c r="L22" s="115">
        <f>VLOOKUP($A22,'Project Reference'!$A$2:$D$11,4)</f>
        <v>0</v>
      </c>
      <c r="M22" s="115">
        <f>VLOOKUP($A22,'Project Reference'!$A$2:$E$11,5)</f>
        <v>0</v>
      </c>
      <c r="N22" s="91">
        <f>VLOOKUP($A22,'Project Reference'!$A$2:$F$11,6)</f>
        <v>0</v>
      </c>
      <c r="O22" s="91">
        <f>VLOOKUP($A22,'Project Reference'!$A$2:$G$11,7)</f>
        <v>0</v>
      </c>
      <c r="P22" s="91">
        <f>VLOOKUP($A22,'Project Reference'!$A$2:$H$11,8)</f>
        <v>0</v>
      </c>
      <c r="Q22" s="91">
        <f>VLOOKUP($A22,'Project Reference'!$A$2:$I$11,9)</f>
        <v>0</v>
      </c>
      <c r="R22" s="91">
        <f>VLOOKUP($A22,'Project Reference'!$A$2:$J$11,10)</f>
        <v>0</v>
      </c>
      <c r="S22" s="91">
        <f>VLOOKUP($A22,'Project Reference'!$A$2:$K$11,11)</f>
        <v>0</v>
      </c>
      <c r="T22" s="91">
        <f>VLOOKUP($A22,'Project Reference'!$A$2:$L$11,12)</f>
        <v>0</v>
      </c>
      <c r="U22" s="91">
        <f>VLOOKUP($A22,'Project Reference'!$A$2:$M$11,13)</f>
        <v>0</v>
      </c>
      <c r="V22" s="91">
        <f>VLOOKUP($A22,'Project Reference'!$A$2:$N$11,14)</f>
        <v>0</v>
      </c>
      <c r="W22" s="91">
        <f>VLOOKUP($A22,'Project Reference'!$A$2:$O$11,15)</f>
        <v>0</v>
      </c>
      <c r="X22" s="91">
        <f>VLOOKUP($A22,'Project Reference'!$A$2:$P$11,16)</f>
        <v>0</v>
      </c>
      <c r="Y22" s="13">
        <f>VLOOKUP($A22,'Project Reference'!$A$2:$Q$11,17)</f>
        <v>0</v>
      </c>
    </row>
    <row r="23" spans="1:25" s="1" customFormat="1" x14ac:dyDescent="0.45">
      <c r="A23" s="91"/>
      <c r="B23" s="115"/>
      <c r="C23" s="92"/>
      <c r="D23" s="12"/>
      <c r="E23" s="12"/>
      <c r="F23" s="12"/>
      <c r="G23" s="12"/>
      <c r="H23" s="83"/>
      <c r="I23" s="15"/>
      <c r="J23" s="40"/>
      <c r="K23" s="91">
        <f>VLOOKUP($A23,'Project Reference'!$A$2:$C$11,3)</f>
        <v>0</v>
      </c>
      <c r="L23" s="115">
        <f>VLOOKUP($A23,'Project Reference'!$A$2:$D$11,4)</f>
        <v>0</v>
      </c>
      <c r="M23" s="115">
        <f>VLOOKUP($A23,'Project Reference'!$A$2:$E$11,5)</f>
        <v>0</v>
      </c>
      <c r="N23" s="91">
        <f>VLOOKUP($A23,'Project Reference'!$A$2:$F$11,6)</f>
        <v>0</v>
      </c>
      <c r="O23" s="91">
        <f>VLOOKUP($A23,'Project Reference'!$A$2:$G$11,7)</f>
        <v>0</v>
      </c>
      <c r="P23" s="91">
        <f>VLOOKUP($A23,'Project Reference'!$A$2:$H$11,8)</f>
        <v>0</v>
      </c>
      <c r="Q23" s="91">
        <f>VLOOKUP($A23,'Project Reference'!$A$2:$I$11,9)</f>
        <v>0</v>
      </c>
      <c r="R23" s="91">
        <f>VLOOKUP($A23,'Project Reference'!$A$2:$J$11,10)</f>
        <v>0</v>
      </c>
      <c r="S23" s="91">
        <f>VLOOKUP($A23,'Project Reference'!$A$2:$K$11,11)</f>
        <v>0</v>
      </c>
      <c r="T23" s="91">
        <f>VLOOKUP($A23,'Project Reference'!$A$2:$L$11,12)</f>
        <v>0</v>
      </c>
      <c r="U23" s="91">
        <f>VLOOKUP($A23,'Project Reference'!$A$2:$M$11,13)</f>
        <v>0</v>
      </c>
      <c r="V23" s="91">
        <f>VLOOKUP($A23,'Project Reference'!$A$2:$N$11,14)</f>
        <v>0</v>
      </c>
      <c r="W23" s="91">
        <f>VLOOKUP($A23,'Project Reference'!$A$2:$O$11,15)</f>
        <v>0</v>
      </c>
      <c r="X23" s="91">
        <f>VLOOKUP($A23,'Project Reference'!$A$2:$P$11,16)</f>
        <v>0</v>
      </c>
      <c r="Y23" s="13">
        <f>VLOOKUP($A23,'Project Reference'!$A$2:$Q$11,17)</f>
        <v>0</v>
      </c>
    </row>
    <row r="24" spans="1:25" s="1" customFormat="1" x14ac:dyDescent="0.45">
      <c r="A24" s="91"/>
      <c r="B24" s="115"/>
      <c r="C24" s="92"/>
      <c r="D24" s="12"/>
      <c r="E24" s="12"/>
      <c r="F24" s="12"/>
      <c r="G24" s="12"/>
      <c r="H24" s="83"/>
      <c r="I24" s="15"/>
      <c r="J24" s="40"/>
      <c r="K24" s="91">
        <f>VLOOKUP($A24,'Project Reference'!$A$2:$C$11,3)</f>
        <v>0</v>
      </c>
      <c r="L24" s="115">
        <f>VLOOKUP($A24,'Project Reference'!$A$2:$D$11,4)</f>
        <v>0</v>
      </c>
      <c r="M24" s="115">
        <f>VLOOKUP($A24,'Project Reference'!$A$2:$E$11,5)</f>
        <v>0</v>
      </c>
      <c r="N24" s="91">
        <f>VLOOKUP($A24,'Project Reference'!$A$2:$F$11,6)</f>
        <v>0</v>
      </c>
      <c r="O24" s="91">
        <f>VLOOKUP($A24,'Project Reference'!$A$2:$G$11,7)</f>
        <v>0</v>
      </c>
      <c r="P24" s="91">
        <f>VLOOKUP($A24,'Project Reference'!$A$2:$H$11,8)</f>
        <v>0</v>
      </c>
      <c r="Q24" s="91">
        <f>VLOOKUP($A24,'Project Reference'!$A$2:$I$11,9)</f>
        <v>0</v>
      </c>
      <c r="R24" s="91">
        <f>VLOOKUP($A24,'Project Reference'!$A$2:$J$11,10)</f>
        <v>0</v>
      </c>
      <c r="S24" s="91">
        <f>VLOOKUP($A24,'Project Reference'!$A$2:$K$11,11)</f>
        <v>0</v>
      </c>
      <c r="T24" s="91">
        <f>VLOOKUP($A24,'Project Reference'!$A$2:$L$11,12)</f>
        <v>0</v>
      </c>
      <c r="U24" s="91">
        <f>VLOOKUP($A24,'Project Reference'!$A$2:$M$11,13)</f>
        <v>0</v>
      </c>
      <c r="V24" s="91">
        <f>VLOOKUP($A24,'Project Reference'!$A$2:$N$11,14)</f>
        <v>0</v>
      </c>
      <c r="W24" s="91">
        <f>VLOOKUP($A24,'Project Reference'!$A$2:$O$11,15)</f>
        <v>0</v>
      </c>
      <c r="X24" s="91">
        <f>VLOOKUP($A24,'Project Reference'!$A$2:$P$11,16)</f>
        <v>0</v>
      </c>
      <c r="Y24" s="13">
        <f>VLOOKUP($A24,'Project Reference'!$A$2:$Q$11,17)</f>
        <v>0</v>
      </c>
    </row>
    <row r="25" spans="1:25" s="1" customFormat="1" x14ac:dyDescent="0.45">
      <c r="A25" s="91"/>
      <c r="B25" s="115"/>
      <c r="C25" s="92"/>
      <c r="D25" s="12"/>
      <c r="E25" s="12"/>
      <c r="F25" s="12"/>
      <c r="G25" s="12"/>
      <c r="H25" s="83"/>
      <c r="I25" s="15"/>
      <c r="J25" s="40"/>
      <c r="K25" s="91">
        <f>VLOOKUP($A25,'Project Reference'!$A$2:$C$11,3)</f>
        <v>0</v>
      </c>
      <c r="L25" s="115">
        <f>VLOOKUP($A25,'Project Reference'!$A$2:$D$11,4)</f>
        <v>0</v>
      </c>
      <c r="M25" s="115">
        <f>VLOOKUP($A25,'Project Reference'!$A$2:$E$11,5)</f>
        <v>0</v>
      </c>
      <c r="N25" s="91">
        <f>VLOOKUP($A25,'Project Reference'!$A$2:$F$11,6)</f>
        <v>0</v>
      </c>
      <c r="O25" s="91">
        <f>VLOOKUP($A25,'Project Reference'!$A$2:$G$11,7)</f>
        <v>0</v>
      </c>
      <c r="P25" s="91">
        <f>VLOOKUP($A25,'Project Reference'!$A$2:$H$11,8)</f>
        <v>0</v>
      </c>
      <c r="Q25" s="91">
        <f>VLOOKUP($A25,'Project Reference'!$A$2:$I$11,9)</f>
        <v>0</v>
      </c>
      <c r="R25" s="91">
        <f>VLOOKUP($A25,'Project Reference'!$A$2:$J$11,10)</f>
        <v>0</v>
      </c>
      <c r="S25" s="91">
        <f>VLOOKUP($A25,'Project Reference'!$A$2:$K$11,11)</f>
        <v>0</v>
      </c>
      <c r="T25" s="91">
        <f>VLOOKUP($A25,'Project Reference'!$A$2:$L$11,12)</f>
        <v>0</v>
      </c>
      <c r="U25" s="91">
        <f>VLOOKUP($A25,'Project Reference'!$A$2:$M$11,13)</f>
        <v>0</v>
      </c>
      <c r="V25" s="91">
        <f>VLOOKUP($A25,'Project Reference'!$A$2:$N$11,14)</f>
        <v>0</v>
      </c>
      <c r="W25" s="91">
        <f>VLOOKUP($A25,'Project Reference'!$A$2:$O$11,15)</f>
        <v>0</v>
      </c>
      <c r="X25" s="91">
        <f>VLOOKUP($A25,'Project Reference'!$A$2:$P$11,16)</f>
        <v>0</v>
      </c>
      <c r="Y25" s="13">
        <f>VLOOKUP($A25,'Project Reference'!$A$2:$Q$11,17)</f>
        <v>0</v>
      </c>
    </row>
    <row r="26" spans="1:25" s="1" customFormat="1" x14ac:dyDescent="0.45">
      <c r="A26" s="91"/>
      <c r="B26" s="115"/>
      <c r="C26" s="92"/>
      <c r="D26" s="12"/>
      <c r="E26" s="12"/>
      <c r="F26" s="12"/>
      <c r="G26" s="12"/>
      <c r="H26" s="83"/>
      <c r="I26" s="15"/>
      <c r="J26" s="40"/>
      <c r="K26" s="91">
        <f>VLOOKUP($A26,'Project Reference'!$A$2:$C$11,3)</f>
        <v>0</v>
      </c>
      <c r="L26" s="115">
        <f>VLOOKUP($A26,'Project Reference'!$A$2:$D$11,4)</f>
        <v>0</v>
      </c>
      <c r="M26" s="115">
        <f>VLOOKUP($A26,'Project Reference'!$A$2:$E$11,5)</f>
        <v>0</v>
      </c>
      <c r="N26" s="91">
        <f>VLOOKUP($A26,'Project Reference'!$A$2:$F$11,6)</f>
        <v>0</v>
      </c>
      <c r="O26" s="91">
        <f>VLOOKUP($A26,'Project Reference'!$A$2:$G$11,7)</f>
        <v>0</v>
      </c>
      <c r="P26" s="91">
        <f>VLOOKUP($A26,'Project Reference'!$A$2:$H$11,8)</f>
        <v>0</v>
      </c>
      <c r="Q26" s="91">
        <f>VLOOKUP($A26,'Project Reference'!$A$2:$I$11,9)</f>
        <v>0</v>
      </c>
      <c r="R26" s="91">
        <f>VLOOKUP($A26,'Project Reference'!$A$2:$J$11,10)</f>
        <v>0</v>
      </c>
      <c r="S26" s="91">
        <f>VLOOKUP($A26,'Project Reference'!$A$2:$K$11,11)</f>
        <v>0</v>
      </c>
      <c r="T26" s="91">
        <f>VLOOKUP($A26,'Project Reference'!$A$2:$L$11,12)</f>
        <v>0</v>
      </c>
      <c r="U26" s="91">
        <f>VLOOKUP($A26,'Project Reference'!$A$2:$M$11,13)</f>
        <v>0</v>
      </c>
      <c r="V26" s="91">
        <f>VLOOKUP($A26,'Project Reference'!$A$2:$N$11,14)</f>
        <v>0</v>
      </c>
      <c r="W26" s="91">
        <f>VLOOKUP($A26,'Project Reference'!$A$2:$O$11,15)</f>
        <v>0</v>
      </c>
      <c r="X26" s="91">
        <f>VLOOKUP($A26,'Project Reference'!$A$2:$P$11,16)</f>
        <v>0</v>
      </c>
      <c r="Y26" s="13">
        <f>VLOOKUP($A26,'Project Reference'!$A$2:$Q$11,17)</f>
        <v>0</v>
      </c>
    </row>
    <row r="27" spans="1:25" s="1" customFormat="1" x14ac:dyDescent="0.45">
      <c r="A27" s="91"/>
      <c r="B27" s="115"/>
      <c r="C27" s="92"/>
      <c r="D27" s="12"/>
      <c r="E27" s="12"/>
      <c r="F27" s="12"/>
      <c r="G27" s="12"/>
      <c r="H27" s="83"/>
      <c r="I27" s="15"/>
      <c r="J27" s="40"/>
      <c r="K27" s="91">
        <f>VLOOKUP($A27,'Project Reference'!$A$2:$C$11,3)</f>
        <v>0</v>
      </c>
      <c r="L27" s="115">
        <f>VLOOKUP($A27,'Project Reference'!$A$2:$D$11,4)</f>
        <v>0</v>
      </c>
      <c r="M27" s="115">
        <f>VLOOKUP($A27,'Project Reference'!$A$2:$E$11,5)</f>
        <v>0</v>
      </c>
      <c r="N27" s="91">
        <f>VLOOKUP($A27,'Project Reference'!$A$2:$F$11,6)</f>
        <v>0</v>
      </c>
      <c r="O27" s="91">
        <f>VLOOKUP($A27,'Project Reference'!$A$2:$G$11,7)</f>
        <v>0</v>
      </c>
      <c r="P27" s="91">
        <f>VLOOKUP($A27,'Project Reference'!$A$2:$H$11,8)</f>
        <v>0</v>
      </c>
      <c r="Q27" s="91">
        <f>VLOOKUP($A27,'Project Reference'!$A$2:$I$11,9)</f>
        <v>0</v>
      </c>
      <c r="R27" s="91">
        <f>VLOOKUP($A27,'Project Reference'!$A$2:$J$11,10)</f>
        <v>0</v>
      </c>
      <c r="S27" s="91">
        <f>VLOOKUP($A27,'Project Reference'!$A$2:$K$11,11)</f>
        <v>0</v>
      </c>
      <c r="T27" s="91">
        <f>VLOOKUP($A27,'Project Reference'!$A$2:$L$11,12)</f>
        <v>0</v>
      </c>
      <c r="U27" s="91">
        <f>VLOOKUP($A27,'Project Reference'!$A$2:$M$11,13)</f>
        <v>0</v>
      </c>
      <c r="V27" s="91">
        <f>VLOOKUP($A27,'Project Reference'!$A$2:$N$11,14)</f>
        <v>0</v>
      </c>
      <c r="W27" s="91">
        <f>VLOOKUP($A27,'Project Reference'!$A$2:$O$11,15)</f>
        <v>0</v>
      </c>
      <c r="X27" s="91">
        <f>VLOOKUP($A27,'Project Reference'!$A$2:$P$11,16)</f>
        <v>0</v>
      </c>
      <c r="Y27" s="13">
        <f>VLOOKUP($A27,'Project Reference'!$A$2:$Q$11,17)</f>
        <v>0</v>
      </c>
    </row>
    <row r="28" spans="1:25" s="1" customFormat="1" x14ac:dyDescent="0.45">
      <c r="A28" s="91"/>
      <c r="B28" s="115"/>
      <c r="C28" s="92"/>
      <c r="D28" s="12"/>
      <c r="E28" s="12"/>
      <c r="F28" s="12"/>
      <c r="G28" s="12"/>
      <c r="H28" s="83"/>
      <c r="I28" s="15"/>
      <c r="J28" s="40"/>
      <c r="K28" s="91">
        <f>VLOOKUP($A28,'Project Reference'!$A$2:$C$11,3)</f>
        <v>0</v>
      </c>
      <c r="L28" s="115">
        <f>VLOOKUP($A28,'Project Reference'!$A$2:$D$11,4)</f>
        <v>0</v>
      </c>
      <c r="M28" s="115">
        <f>VLOOKUP($A28,'Project Reference'!$A$2:$E$11,5)</f>
        <v>0</v>
      </c>
      <c r="N28" s="91">
        <f>VLOOKUP($A28,'Project Reference'!$A$2:$F$11,6)</f>
        <v>0</v>
      </c>
      <c r="O28" s="91">
        <f>VLOOKUP($A28,'Project Reference'!$A$2:$G$11,7)</f>
        <v>0</v>
      </c>
      <c r="P28" s="91">
        <f>VLOOKUP($A28,'Project Reference'!$A$2:$H$11,8)</f>
        <v>0</v>
      </c>
      <c r="Q28" s="91">
        <f>VLOOKUP($A28,'Project Reference'!$A$2:$I$11,9)</f>
        <v>0</v>
      </c>
      <c r="R28" s="91">
        <f>VLOOKUP($A28,'Project Reference'!$A$2:$J$11,10)</f>
        <v>0</v>
      </c>
      <c r="S28" s="91">
        <f>VLOOKUP($A28,'Project Reference'!$A$2:$K$11,11)</f>
        <v>0</v>
      </c>
      <c r="T28" s="91">
        <f>VLOOKUP($A28,'Project Reference'!$A$2:$L$11,12)</f>
        <v>0</v>
      </c>
      <c r="U28" s="91">
        <f>VLOOKUP($A28,'Project Reference'!$A$2:$M$11,13)</f>
        <v>0</v>
      </c>
      <c r="V28" s="91">
        <f>VLOOKUP($A28,'Project Reference'!$A$2:$N$11,14)</f>
        <v>0</v>
      </c>
      <c r="W28" s="91">
        <f>VLOOKUP($A28,'Project Reference'!$A$2:$O$11,15)</f>
        <v>0</v>
      </c>
      <c r="X28" s="91">
        <f>VLOOKUP($A28,'Project Reference'!$A$2:$P$11,16)</f>
        <v>0</v>
      </c>
      <c r="Y28" s="13">
        <f>VLOOKUP($A28,'Project Reference'!$A$2:$Q$11,17)</f>
        <v>0</v>
      </c>
    </row>
    <row r="29" spans="1:25" s="1" customFormat="1" x14ac:dyDescent="0.45">
      <c r="A29" s="91"/>
      <c r="B29" s="115"/>
      <c r="C29" s="92"/>
      <c r="D29" s="12"/>
      <c r="E29" s="12"/>
      <c r="F29" s="12"/>
      <c r="G29" s="12"/>
      <c r="H29" s="83"/>
      <c r="I29" s="15"/>
      <c r="J29" s="40"/>
      <c r="K29" s="91">
        <f>VLOOKUP($A29,'Project Reference'!$A$2:$C$11,3)</f>
        <v>0</v>
      </c>
      <c r="L29" s="115">
        <f>VLOOKUP($A29,'Project Reference'!$A$2:$D$11,4)</f>
        <v>0</v>
      </c>
      <c r="M29" s="115">
        <f>VLOOKUP($A29,'Project Reference'!$A$2:$E$11,5)</f>
        <v>0</v>
      </c>
      <c r="N29" s="91">
        <f>VLOOKUP($A29,'Project Reference'!$A$2:$F$11,6)</f>
        <v>0</v>
      </c>
      <c r="O29" s="91">
        <f>VLOOKUP($A29,'Project Reference'!$A$2:$G$11,7)</f>
        <v>0</v>
      </c>
      <c r="P29" s="91">
        <f>VLOOKUP($A29,'Project Reference'!$A$2:$H$11,8)</f>
        <v>0</v>
      </c>
      <c r="Q29" s="91">
        <f>VLOOKUP($A29,'Project Reference'!$A$2:$I$11,9)</f>
        <v>0</v>
      </c>
      <c r="R29" s="91">
        <f>VLOOKUP($A29,'Project Reference'!$A$2:$J$11,10)</f>
        <v>0</v>
      </c>
      <c r="S29" s="91">
        <f>VLOOKUP($A29,'Project Reference'!$A$2:$K$11,11)</f>
        <v>0</v>
      </c>
      <c r="T29" s="91">
        <f>VLOOKUP($A29,'Project Reference'!$A$2:$L$11,12)</f>
        <v>0</v>
      </c>
      <c r="U29" s="91">
        <f>VLOOKUP($A29,'Project Reference'!$A$2:$M$11,13)</f>
        <v>0</v>
      </c>
      <c r="V29" s="91">
        <f>VLOOKUP($A29,'Project Reference'!$A$2:$N$11,14)</f>
        <v>0</v>
      </c>
      <c r="W29" s="91">
        <f>VLOOKUP($A29,'Project Reference'!$A$2:$O$11,15)</f>
        <v>0</v>
      </c>
      <c r="X29" s="91">
        <f>VLOOKUP($A29,'Project Reference'!$A$2:$P$11,16)</f>
        <v>0</v>
      </c>
      <c r="Y29" s="13">
        <f>VLOOKUP($A29,'Project Reference'!$A$2:$Q$11,17)</f>
        <v>0</v>
      </c>
    </row>
    <row r="30" spans="1:25" s="1" customFormat="1" x14ac:dyDescent="0.45">
      <c r="A30" s="91"/>
      <c r="B30" s="115"/>
      <c r="C30" s="92"/>
      <c r="D30" s="12"/>
      <c r="E30" s="12"/>
      <c r="F30" s="12"/>
      <c r="G30" s="12"/>
      <c r="H30" s="83"/>
      <c r="I30" s="15"/>
      <c r="J30" s="40"/>
      <c r="K30" s="91">
        <f>VLOOKUP($A30,'Project Reference'!$A$2:$C$11,3)</f>
        <v>0</v>
      </c>
      <c r="L30" s="115">
        <f>VLOOKUP($A30,'Project Reference'!$A$2:$D$11,4)</f>
        <v>0</v>
      </c>
      <c r="M30" s="115">
        <f>VLOOKUP($A30,'Project Reference'!$A$2:$E$11,5)</f>
        <v>0</v>
      </c>
      <c r="N30" s="91">
        <f>VLOOKUP($A30,'Project Reference'!$A$2:$F$11,6)</f>
        <v>0</v>
      </c>
      <c r="O30" s="91">
        <f>VLOOKUP($A30,'Project Reference'!$A$2:$G$11,7)</f>
        <v>0</v>
      </c>
      <c r="P30" s="91">
        <f>VLOOKUP($A30,'Project Reference'!$A$2:$H$11,8)</f>
        <v>0</v>
      </c>
      <c r="Q30" s="91">
        <f>VLOOKUP($A30,'Project Reference'!$A$2:$I$11,9)</f>
        <v>0</v>
      </c>
      <c r="R30" s="91">
        <f>VLOOKUP($A30,'Project Reference'!$A$2:$J$11,10)</f>
        <v>0</v>
      </c>
      <c r="S30" s="91">
        <f>VLOOKUP($A30,'Project Reference'!$A$2:$K$11,11)</f>
        <v>0</v>
      </c>
      <c r="T30" s="91">
        <f>VLOOKUP($A30,'Project Reference'!$A$2:$L$11,12)</f>
        <v>0</v>
      </c>
      <c r="U30" s="91">
        <f>VLOOKUP($A30,'Project Reference'!$A$2:$M$11,13)</f>
        <v>0</v>
      </c>
      <c r="V30" s="91">
        <f>VLOOKUP($A30,'Project Reference'!$A$2:$N$11,14)</f>
        <v>0</v>
      </c>
      <c r="W30" s="91">
        <f>VLOOKUP($A30,'Project Reference'!$A$2:$O$11,15)</f>
        <v>0</v>
      </c>
      <c r="X30" s="91">
        <f>VLOOKUP($A30,'Project Reference'!$A$2:$P$11,16)</f>
        <v>0</v>
      </c>
      <c r="Y30" s="13">
        <f>VLOOKUP($A30,'Project Reference'!$A$2:$Q$11,17)</f>
        <v>0</v>
      </c>
    </row>
    <row r="31" spans="1:25" s="1" customFormat="1" x14ac:dyDescent="0.45">
      <c r="A31" s="91"/>
      <c r="B31" s="115"/>
      <c r="C31" s="92"/>
      <c r="D31" s="12"/>
      <c r="E31" s="12"/>
      <c r="F31" s="12"/>
      <c r="G31" s="12"/>
      <c r="H31" s="83"/>
      <c r="I31" s="15"/>
      <c r="J31" s="40"/>
      <c r="K31" s="91">
        <f>VLOOKUP($A31,'Project Reference'!$A$2:$C$11,3)</f>
        <v>0</v>
      </c>
      <c r="L31" s="115">
        <f>VLOOKUP($A31,'Project Reference'!$A$2:$D$11,4)</f>
        <v>0</v>
      </c>
      <c r="M31" s="115">
        <f>VLOOKUP($A31,'Project Reference'!$A$2:$E$11,5)</f>
        <v>0</v>
      </c>
      <c r="N31" s="91">
        <f>VLOOKUP($A31,'Project Reference'!$A$2:$F$11,6)</f>
        <v>0</v>
      </c>
      <c r="O31" s="91">
        <f>VLOOKUP($A31,'Project Reference'!$A$2:$G$11,7)</f>
        <v>0</v>
      </c>
      <c r="P31" s="91">
        <f>VLOOKUP($A31,'Project Reference'!$A$2:$H$11,8)</f>
        <v>0</v>
      </c>
      <c r="Q31" s="91">
        <f>VLOOKUP($A31,'Project Reference'!$A$2:$I$11,9)</f>
        <v>0</v>
      </c>
      <c r="R31" s="91">
        <f>VLOOKUP($A31,'Project Reference'!$A$2:$J$11,10)</f>
        <v>0</v>
      </c>
      <c r="S31" s="91">
        <f>VLOOKUP($A31,'Project Reference'!$A$2:$K$11,11)</f>
        <v>0</v>
      </c>
      <c r="T31" s="91">
        <f>VLOOKUP($A31,'Project Reference'!$A$2:$L$11,12)</f>
        <v>0</v>
      </c>
      <c r="U31" s="91">
        <f>VLOOKUP($A31,'Project Reference'!$A$2:$M$11,13)</f>
        <v>0</v>
      </c>
      <c r="V31" s="91">
        <f>VLOOKUP($A31,'Project Reference'!$A$2:$N$11,14)</f>
        <v>0</v>
      </c>
      <c r="W31" s="91">
        <f>VLOOKUP($A31,'Project Reference'!$A$2:$O$11,15)</f>
        <v>0</v>
      </c>
      <c r="X31" s="91">
        <f>VLOOKUP($A31,'Project Reference'!$A$2:$P$11,16)</f>
        <v>0</v>
      </c>
      <c r="Y31" s="13">
        <f>VLOOKUP($A31,'Project Reference'!$A$2:$Q$11,17)</f>
        <v>0</v>
      </c>
    </row>
    <row r="32" spans="1:25" s="1" customFormat="1" x14ac:dyDescent="0.45">
      <c r="A32" s="91"/>
      <c r="B32" s="115"/>
      <c r="C32" s="92"/>
      <c r="D32" s="12"/>
      <c r="E32" s="12"/>
      <c r="F32" s="12"/>
      <c r="G32" s="12"/>
      <c r="H32" s="83"/>
      <c r="I32" s="15"/>
      <c r="J32" s="40"/>
      <c r="K32" s="91">
        <f>VLOOKUP($A32,'Project Reference'!$A$2:$C$11,3)</f>
        <v>0</v>
      </c>
      <c r="L32" s="115">
        <f>VLOOKUP($A32,'Project Reference'!$A$2:$D$11,4)</f>
        <v>0</v>
      </c>
      <c r="M32" s="115">
        <f>VLOOKUP($A32,'Project Reference'!$A$2:$E$11,5)</f>
        <v>0</v>
      </c>
      <c r="N32" s="91">
        <f>VLOOKUP($A32,'Project Reference'!$A$2:$F$11,6)</f>
        <v>0</v>
      </c>
      <c r="O32" s="91">
        <f>VLOOKUP($A32,'Project Reference'!$A$2:$G$11,7)</f>
        <v>0</v>
      </c>
      <c r="P32" s="91">
        <f>VLOOKUP($A32,'Project Reference'!$A$2:$H$11,8)</f>
        <v>0</v>
      </c>
      <c r="Q32" s="91">
        <f>VLOOKUP($A32,'Project Reference'!$A$2:$I$11,9)</f>
        <v>0</v>
      </c>
      <c r="R32" s="91">
        <f>VLOOKUP($A32,'Project Reference'!$A$2:$J$11,10)</f>
        <v>0</v>
      </c>
      <c r="S32" s="91">
        <f>VLOOKUP($A32,'Project Reference'!$A$2:$K$11,11)</f>
        <v>0</v>
      </c>
      <c r="T32" s="91">
        <f>VLOOKUP($A32,'Project Reference'!$A$2:$L$11,12)</f>
        <v>0</v>
      </c>
      <c r="U32" s="91">
        <f>VLOOKUP($A32,'Project Reference'!$A$2:$M$11,13)</f>
        <v>0</v>
      </c>
      <c r="V32" s="91">
        <f>VLOOKUP($A32,'Project Reference'!$A$2:$N$11,14)</f>
        <v>0</v>
      </c>
      <c r="W32" s="91">
        <f>VLOOKUP($A32,'Project Reference'!$A$2:$O$11,15)</f>
        <v>0</v>
      </c>
      <c r="X32" s="91">
        <f>VLOOKUP($A32,'Project Reference'!$A$2:$P$11,16)</f>
        <v>0</v>
      </c>
      <c r="Y32" s="13">
        <f>VLOOKUP($A32,'Project Reference'!$A$2:$Q$11,17)</f>
        <v>0</v>
      </c>
    </row>
    <row r="33" spans="1:25" s="1" customFormat="1" x14ac:dyDescent="0.45">
      <c r="A33" s="91"/>
      <c r="B33" s="115"/>
      <c r="C33" s="92"/>
      <c r="D33" s="12"/>
      <c r="E33" s="12"/>
      <c r="F33" s="12"/>
      <c r="G33" s="12"/>
      <c r="H33" s="83"/>
      <c r="I33" s="15"/>
      <c r="J33" s="40"/>
      <c r="K33" s="91">
        <f>VLOOKUP($A33,'Project Reference'!$A$2:$C$11,3)</f>
        <v>0</v>
      </c>
      <c r="L33" s="115">
        <f>VLOOKUP($A33,'Project Reference'!$A$2:$D$11,4)</f>
        <v>0</v>
      </c>
      <c r="M33" s="115">
        <f>VLOOKUP($A33,'Project Reference'!$A$2:$E$11,5)</f>
        <v>0</v>
      </c>
      <c r="N33" s="91">
        <f>VLOOKUP($A33,'Project Reference'!$A$2:$F$11,6)</f>
        <v>0</v>
      </c>
      <c r="O33" s="91">
        <f>VLOOKUP($A33,'Project Reference'!$A$2:$G$11,7)</f>
        <v>0</v>
      </c>
      <c r="P33" s="91">
        <f>VLOOKUP($A33,'Project Reference'!$A$2:$H$11,8)</f>
        <v>0</v>
      </c>
      <c r="Q33" s="91">
        <f>VLOOKUP($A33,'Project Reference'!$A$2:$I$11,9)</f>
        <v>0</v>
      </c>
      <c r="R33" s="91">
        <f>VLOOKUP($A33,'Project Reference'!$A$2:$J$11,10)</f>
        <v>0</v>
      </c>
      <c r="S33" s="91">
        <f>VLOOKUP($A33,'Project Reference'!$A$2:$K$11,11)</f>
        <v>0</v>
      </c>
      <c r="T33" s="91">
        <f>VLOOKUP($A33,'Project Reference'!$A$2:$L$11,12)</f>
        <v>0</v>
      </c>
      <c r="U33" s="91">
        <f>VLOOKUP($A33,'Project Reference'!$A$2:$M$11,13)</f>
        <v>0</v>
      </c>
      <c r="V33" s="91">
        <f>VLOOKUP($A33,'Project Reference'!$A$2:$N$11,14)</f>
        <v>0</v>
      </c>
      <c r="W33" s="91">
        <f>VLOOKUP($A33,'Project Reference'!$A$2:$O$11,15)</f>
        <v>0</v>
      </c>
      <c r="X33" s="91">
        <f>VLOOKUP($A33,'Project Reference'!$A$2:$P$11,16)</f>
        <v>0</v>
      </c>
      <c r="Y33" s="13">
        <f>VLOOKUP($A33,'Project Reference'!$A$2:$Q$11,17)</f>
        <v>0</v>
      </c>
    </row>
    <row r="34" spans="1:25" s="1" customFormat="1" x14ac:dyDescent="0.45">
      <c r="A34" s="91"/>
      <c r="B34" s="115"/>
      <c r="C34" s="92"/>
      <c r="D34" s="12"/>
      <c r="E34" s="12"/>
      <c r="F34" s="12"/>
      <c r="G34" s="12"/>
      <c r="H34" s="83"/>
      <c r="I34" s="15"/>
      <c r="J34" s="40"/>
      <c r="K34" s="91">
        <f>VLOOKUP($A34,'Project Reference'!$A$2:$C$11,3)</f>
        <v>0</v>
      </c>
      <c r="L34" s="115">
        <f>VLOOKUP($A34,'Project Reference'!$A$2:$D$11,4)</f>
        <v>0</v>
      </c>
      <c r="M34" s="115">
        <f>VLOOKUP($A34,'Project Reference'!$A$2:$E$11,5)</f>
        <v>0</v>
      </c>
      <c r="N34" s="91">
        <f>VLOOKUP($A34,'Project Reference'!$A$2:$F$11,6)</f>
        <v>0</v>
      </c>
      <c r="O34" s="91">
        <f>VLOOKUP($A34,'Project Reference'!$A$2:$G$11,7)</f>
        <v>0</v>
      </c>
      <c r="P34" s="91">
        <f>VLOOKUP($A34,'Project Reference'!$A$2:$H$11,8)</f>
        <v>0</v>
      </c>
      <c r="Q34" s="91">
        <f>VLOOKUP($A34,'Project Reference'!$A$2:$I$11,9)</f>
        <v>0</v>
      </c>
      <c r="R34" s="91">
        <f>VLOOKUP($A34,'Project Reference'!$A$2:$J$11,10)</f>
        <v>0</v>
      </c>
      <c r="S34" s="91">
        <f>VLOOKUP($A34,'Project Reference'!$A$2:$K$11,11)</f>
        <v>0</v>
      </c>
      <c r="T34" s="91">
        <f>VLOOKUP($A34,'Project Reference'!$A$2:$L$11,12)</f>
        <v>0</v>
      </c>
      <c r="U34" s="91">
        <f>VLOOKUP($A34,'Project Reference'!$A$2:$M$11,13)</f>
        <v>0</v>
      </c>
      <c r="V34" s="91">
        <f>VLOOKUP($A34,'Project Reference'!$A$2:$N$11,14)</f>
        <v>0</v>
      </c>
      <c r="W34" s="91">
        <f>VLOOKUP($A34,'Project Reference'!$A$2:$O$11,15)</f>
        <v>0</v>
      </c>
      <c r="X34" s="91">
        <f>VLOOKUP($A34,'Project Reference'!$A$2:$P$11,16)</f>
        <v>0</v>
      </c>
      <c r="Y34" s="13">
        <f>VLOOKUP($A34,'Project Reference'!$A$2:$Q$11,17)</f>
        <v>0</v>
      </c>
    </row>
    <row r="35" spans="1:25" s="1" customFormat="1" x14ac:dyDescent="0.45">
      <c r="A35" s="91"/>
      <c r="B35" s="115"/>
      <c r="C35" s="92"/>
      <c r="D35" s="12"/>
      <c r="E35" s="12"/>
      <c r="F35" s="12"/>
      <c r="G35" s="12"/>
      <c r="H35" s="83"/>
      <c r="I35" s="15"/>
      <c r="J35" s="40"/>
      <c r="K35" s="91">
        <f>VLOOKUP($A35,'Project Reference'!$A$2:$C$11,3)</f>
        <v>0</v>
      </c>
      <c r="L35" s="115">
        <f>VLOOKUP($A35,'Project Reference'!$A$2:$D$11,4)</f>
        <v>0</v>
      </c>
      <c r="M35" s="115">
        <f>VLOOKUP($A35,'Project Reference'!$A$2:$E$11,5)</f>
        <v>0</v>
      </c>
      <c r="N35" s="91">
        <f>VLOOKUP($A35,'Project Reference'!$A$2:$F$11,6)</f>
        <v>0</v>
      </c>
      <c r="O35" s="91">
        <f>VLOOKUP($A35,'Project Reference'!$A$2:$G$11,7)</f>
        <v>0</v>
      </c>
      <c r="P35" s="91">
        <f>VLOOKUP($A35,'Project Reference'!$A$2:$H$11,8)</f>
        <v>0</v>
      </c>
      <c r="Q35" s="91">
        <f>VLOOKUP($A35,'Project Reference'!$A$2:$I$11,9)</f>
        <v>0</v>
      </c>
      <c r="R35" s="91">
        <f>VLOOKUP($A35,'Project Reference'!$A$2:$J$11,10)</f>
        <v>0</v>
      </c>
      <c r="S35" s="91">
        <f>VLOOKUP($A35,'Project Reference'!$A$2:$K$11,11)</f>
        <v>0</v>
      </c>
      <c r="T35" s="91">
        <f>VLOOKUP($A35,'Project Reference'!$A$2:$L$11,12)</f>
        <v>0</v>
      </c>
      <c r="U35" s="91">
        <f>VLOOKUP($A35,'Project Reference'!$A$2:$M$11,13)</f>
        <v>0</v>
      </c>
      <c r="V35" s="91">
        <f>VLOOKUP($A35,'Project Reference'!$A$2:$N$11,14)</f>
        <v>0</v>
      </c>
      <c r="W35" s="91">
        <f>VLOOKUP($A35,'Project Reference'!$A$2:$O$11,15)</f>
        <v>0</v>
      </c>
      <c r="X35" s="91">
        <f>VLOOKUP($A35,'Project Reference'!$A$2:$P$11,16)</f>
        <v>0</v>
      </c>
      <c r="Y35" s="13">
        <f>VLOOKUP($A35,'Project Reference'!$A$2:$Q$11,17)</f>
        <v>0</v>
      </c>
    </row>
    <row r="36" spans="1:25" s="1" customFormat="1" x14ac:dyDescent="0.45">
      <c r="A36" s="91"/>
      <c r="B36" s="115"/>
      <c r="C36" s="92"/>
      <c r="D36" s="12"/>
      <c r="E36" s="12"/>
      <c r="F36" s="12"/>
      <c r="G36" s="12"/>
      <c r="H36" s="83"/>
      <c r="I36" s="15"/>
      <c r="J36" s="40"/>
      <c r="K36" s="91">
        <f>VLOOKUP($A36,'Project Reference'!$A$2:$C$11,3)</f>
        <v>0</v>
      </c>
      <c r="L36" s="115">
        <f>VLOOKUP($A36,'Project Reference'!$A$2:$D$11,4)</f>
        <v>0</v>
      </c>
      <c r="M36" s="115">
        <f>VLOOKUP($A36,'Project Reference'!$A$2:$E$11,5)</f>
        <v>0</v>
      </c>
      <c r="N36" s="91">
        <f>VLOOKUP($A36,'Project Reference'!$A$2:$F$11,6)</f>
        <v>0</v>
      </c>
      <c r="O36" s="91">
        <f>VLOOKUP($A36,'Project Reference'!$A$2:$G$11,7)</f>
        <v>0</v>
      </c>
      <c r="P36" s="91">
        <f>VLOOKUP($A36,'Project Reference'!$A$2:$H$11,8)</f>
        <v>0</v>
      </c>
      <c r="Q36" s="91">
        <f>VLOOKUP($A36,'Project Reference'!$A$2:$I$11,9)</f>
        <v>0</v>
      </c>
      <c r="R36" s="91">
        <f>VLOOKUP($A36,'Project Reference'!$A$2:$J$11,10)</f>
        <v>0</v>
      </c>
      <c r="S36" s="91">
        <f>VLOOKUP($A36,'Project Reference'!$A$2:$K$11,11)</f>
        <v>0</v>
      </c>
      <c r="T36" s="91">
        <f>VLOOKUP($A36,'Project Reference'!$A$2:$L$11,12)</f>
        <v>0</v>
      </c>
      <c r="U36" s="91">
        <f>VLOOKUP($A36,'Project Reference'!$A$2:$M$11,13)</f>
        <v>0</v>
      </c>
      <c r="V36" s="91">
        <f>VLOOKUP($A36,'Project Reference'!$A$2:$N$11,14)</f>
        <v>0</v>
      </c>
      <c r="W36" s="91">
        <f>VLOOKUP($A36,'Project Reference'!$A$2:$O$11,15)</f>
        <v>0</v>
      </c>
      <c r="X36" s="91">
        <f>VLOOKUP($A36,'Project Reference'!$A$2:$P$11,16)</f>
        <v>0</v>
      </c>
      <c r="Y36" s="13">
        <f>VLOOKUP($A36,'Project Reference'!$A$2:$Q$11,17)</f>
        <v>0</v>
      </c>
    </row>
    <row r="37" spans="1:25" s="1" customFormat="1" x14ac:dyDescent="0.45">
      <c r="A37" s="91"/>
      <c r="B37" s="115"/>
      <c r="C37" s="92"/>
      <c r="D37" s="12"/>
      <c r="E37" s="12"/>
      <c r="F37" s="12"/>
      <c r="G37" s="12"/>
      <c r="H37" s="83"/>
      <c r="I37" s="15"/>
      <c r="J37" s="40"/>
      <c r="K37" s="91">
        <f>VLOOKUP($A37,'Project Reference'!$A$2:$C$11,3)</f>
        <v>0</v>
      </c>
      <c r="L37" s="115">
        <f>VLOOKUP($A37,'Project Reference'!$A$2:$D$11,4)</f>
        <v>0</v>
      </c>
      <c r="M37" s="115">
        <f>VLOOKUP($A37,'Project Reference'!$A$2:$E$11,5)</f>
        <v>0</v>
      </c>
      <c r="N37" s="91">
        <f>VLOOKUP($A37,'Project Reference'!$A$2:$F$11,6)</f>
        <v>0</v>
      </c>
      <c r="O37" s="91">
        <f>VLOOKUP($A37,'Project Reference'!$A$2:$G$11,7)</f>
        <v>0</v>
      </c>
      <c r="P37" s="91">
        <f>VLOOKUP($A37,'Project Reference'!$A$2:$H$11,8)</f>
        <v>0</v>
      </c>
      <c r="Q37" s="91">
        <f>VLOOKUP($A37,'Project Reference'!$A$2:$I$11,9)</f>
        <v>0</v>
      </c>
      <c r="R37" s="91">
        <f>VLOOKUP($A37,'Project Reference'!$A$2:$J$11,10)</f>
        <v>0</v>
      </c>
      <c r="S37" s="91">
        <f>VLOOKUP($A37,'Project Reference'!$A$2:$K$11,11)</f>
        <v>0</v>
      </c>
      <c r="T37" s="91">
        <f>VLOOKUP($A37,'Project Reference'!$A$2:$L$11,12)</f>
        <v>0</v>
      </c>
      <c r="U37" s="91">
        <f>VLOOKUP($A37,'Project Reference'!$A$2:$M$11,13)</f>
        <v>0</v>
      </c>
      <c r="V37" s="91">
        <f>VLOOKUP($A37,'Project Reference'!$A$2:$N$11,14)</f>
        <v>0</v>
      </c>
      <c r="W37" s="91">
        <f>VLOOKUP($A37,'Project Reference'!$A$2:$O$11,15)</f>
        <v>0</v>
      </c>
      <c r="X37" s="91">
        <f>VLOOKUP($A37,'Project Reference'!$A$2:$P$11,16)</f>
        <v>0</v>
      </c>
      <c r="Y37" s="13">
        <f>VLOOKUP($A37,'Project Reference'!$A$2:$Q$11,17)</f>
        <v>0</v>
      </c>
    </row>
    <row r="38" spans="1:25" s="1" customFormat="1" x14ac:dyDescent="0.45">
      <c r="A38" s="91"/>
      <c r="B38" s="115"/>
      <c r="C38" s="92"/>
      <c r="D38" s="12"/>
      <c r="E38" s="12"/>
      <c r="F38" s="12"/>
      <c r="G38" s="12"/>
      <c r="H38" s="83"/>
      <c r="I38" s="15"/>
      <c r="J38" s="40"/>
      <c r="K38" s="91">
        <f>VLOOKUP($A38,'Project Reference'!$A$2:$C$11,3)</f>
        <v>0</v>
      </c>
      <c r="L38" s="115">
        <f>VLOOKUP($A38,'Project Reference'!$A$2:$D$11,4)</f>
        <v>0</v>
      </c>
      <c r="M38" s="115">
        <f>VLOOKUP($A38,'Project Reference'!$A$2:$E$11,5)</f>
        <v>0</v>
      </c>
      <c r="N38" s="91">
        <f>VLOOKUP($A38,'Project Reference'!$A$2:$F$11,6)</f>
        <v>0</v>
      </c>
      <c r="O38" s="91">
        <f>VLOOKUP($A38,'Project Reference'!$A$2:$G$11,7)</f>
        <v>0</v>
      </c>
      <c r="P38" s="91">
        <f>VLOOKUP($A38,'Project Reference'!$A$2:$H$11,8)</f>
        <v>0</v>
      </c>
      <c r="Q38" s="91">
        <f>VLOOKUP($A38,'Project Reference'!$A$2:$I$11,9)</f>
        <v>0</v>
      </c>
      <c r="R38" s="91">
        <f>VLOOKUP($A38,'Project Reference'!$A$2:$J$11,10)</f>
        <v>0</v>
      </c>
      <c r="S38" s="91">
        <f>VLOOKUP($A38,'Project Reference'!$A$2:$K$11,11)</f>
        <v>0</v>
      </c>
      <c r="T38" s="91">
        <f>VLOOKUP($A38,'Project Reference'!$A$2:$L$11,12)</f>
        <v>0</v>
      </c>
      <c r="U38" s="91">
        <f>VLOOKUP($A38,'Project Reference'!$A$2:$M$11,13)</f>
        <v>0</v>
      </c>
      <c r="V38" s="91">
        <f>VLOOKUP($A38,'Project Reference'!$A$2:$N$11,14)</f>
        <v>0</v>
      </c>
      <c r="W38" s="91">
        <f>VLOOKUP($A38,'Project Reference'!$A$2:$O$11,15)</f>
        <v>0</v>
      </c>
      <c r="X38" s="91">
        <f>VLOOKUP($A38,'Project Reference'!$A$2:$P$11,16)</f>
        <v>0</v>
      </c>
      <c r="Y38" s="13">
        <f>VLOOKUP($A38,'Project Reference'!$A$2:$Q$11,17)</f>
        <v>0</v>
      </c>
    </row>
    <row r="39" spans="1:25" s="1" customFormat="1" x14ac:dyDescent="0.45">
      <c r="A39" s="91"/>
      <c r="B39" s="115"/>
      <c r="C39" s="92"/>
      <c r="D39" s="12"/>
      <c r="E39" s="12"/>
      <c r="F39" s="12"/>
      <c r="G39" s="12"/>
      <c r="H39" s="83"/>
      <c r="I39" s="15"/>
      <c r="J39" s="40"/>
      <c r="K39" s="91">
        <f>VLOOKUP($A39,'Project Reference'!$A$2:$C$11,3)</f>
        <v>0</v>
      </c>
      <c r="L39" s="115">
        <f>VLOOKUP($A39,'Project Reference'!$A$2:$D$11,4)</f>
        <v>0</v>
      </c>
      <c r="M39" s="115">
        <f>VLOOKUP($A39,'Project Reference'!$A$2:$E$11,5)</f>
        <v>0</v>
      </c>
      <c r="N39" s="91">
        <f>VLOOKUP($A39,'Project Reference'!$A$2:$F$11,6)</f>
        <v>0</v>
      </c>
      <c r="O39" s="91">
        <f>VLOOKUP($A39,'Project Reference'!$A$2:$G$11,7)</f>
        <v>0</v>
      </c>
      <c r="P39" s="91">
        <f>VLOOKUP($A39,'Project Reference'!$A$2:$H$11,8)</f>
        <v>0</v>
      </c>
      <c r="Q39" s="91">
        <f>VLOOKUP($A39,'Project Reference'!$A$2:$I$11,9)</f>
        <v>0</v>
      </c>
      <c r="R39" s="91">
        <f>VLOOKUP($A39,'Project Reference'!$A$2:$J$11,10)</f>
        <v>0</v>
      </c>
      <c r="S39" s="91">
        <f>VLOOKUP($A39,'Project Reference'!$A$2:$K$11,11)</f>
        <v>0</v>
      </c>
      <c r="T39" s="91">
        <f>VLOOKUP($A39,'Project Reference'!$A$2:$L$11,12)</f>
        <v>0</v>
      </c>
      <c r="U39" s="91">
        <f>VLOOKUP($A39,'Project Reference'!$A$2:$M$11,13)</f>
        <v>0</v>
      </c>
      <c r="V39" s="91">
        <f>VLOOKUP($A39,'Project Reference'!$A$2:$N$11,14)</f>
        <v>0</v>
      </c>
      <c r="W39" s="91">
        <f>VLOOKUP($A39,'Project Reference'!$A$2:$O$11,15)</f>
        <v>0</v>
      </c>
      <c r="X39" s="91">
        <f>VLOOKUP($A39,'Project Reference'!$A$2:$P$11,16)</f>
        <v>0</v>
      </c>
      <c r="Y39" s="13">
        <f>VLOOKUP($A39,'Project Reference'!$A$2:$Q$11,17)</f>
        <v>0</v>
      </c>
    </row>
    <row r="40" spans="1:25" s="1" customFormat="1" x14ac:dyDescent="0.45">
      <c r="A40" s="91"/>
      <c r="B40" s="115"/>
      <c r="C40" s="92"/>
      <c r="D40" s="12"/>
      <c r="E40" s="12"/>
      <c r="F40" s="12"/>
      <c r="G40" s="12"/>
      <c r="H40" s="83"/>
      <c r="I40" s="15"/>
      <c r="J40" s="40"/>
      <c r="K40" s="91">
        <f>VLOOKUP($A40,'Project Reference'!$A$2:$C$11,3)</f>
        <v>0</v>
      </c>
      <c r="L40" s="115">
        <f>VLOOKUP($A40,'Project Reference'!$A$2:$D$11,4)</f>
        <v>0</v>
      </c>
      <c r="M40" s="115">
        <f>VLOOKUP($A40,'Project Reference'!$A$2:$E$11,5)</f>
        <v>0</v>
      </c>
      <c r="N40" s="91">
        <f>VLOOKUP($A40,'Project Reference'!$A$2:$F$11,6)</f>
        <v>0</v>
      </c>
      <c r="O40" s="91">
        <f>VLOOKUP($A40,'Project Reference'!$A$2:$G$11,7)</f>
        <v>0</v>
      </c>
      <c r="P40" s="91">
        <f>VLOOKUP($A40,'Project Reference'!$A$2:$H$11,8)</f>
        <v>0</v>
      </c>
      <c r="Q40" s="91">
        <f>VLOOKUP($A40,'Project Reference'!$A$2:$I$11,9)</f>
        <v>0</v>
      </c>
      <c r="R40" s="91">
        <f>VLOOKUP($A40,'Project Reference'!$A$2:$J$11,10)</f>
        <v>0</v>
      </c>
      <c r="S40" s="91">
        <f>VLOOKUP($A40,'Project Reference'!$A$2:$K$11,11)</f>
        <v>0</v>
      </c>
      <c r="T40" s="91">
        <f>VLOOKUP($A40,'Project Reference'!$A$2:$L$11,12)</f>
        <v>0</v>
      </c>
      <c r="U40" s="91">
        <f>VLOOKUP($A40,'Project Reference'!$A$2:$M$11,13)</f>
        <v>0</v>
      </c>
      <c r="V40" s="91">
        <f>VLOOKUP($A40,'Project Reference'!$A$2:$N$11,14)</f>
        <v>0</v>
      </c>
      <c r="W40" s="91">
        <f>VLOOKUP($A40,'Project Reference'!$A$2:$O$11,15)</f>
        <v>0</v>
      </c>
      <c r="X40" s="91">
        <f>VLOOKUP($A40,'Project Reference'!$A$2:$P$11,16)</f>
        <v>0</v>
      </c>
      <c r="Y40" s="13">
        <f>VLOOKUP($A40,'Project Reference'!$A$2:$Q$11,17)</f>
        <v>0</v>
      </c>
    </row>
    <row r="41" spans="1:25" s="1" customFormat="1" x14ac:dyDescent="0.45">
      <c r="A41" s="91"/>
      <c r="B41" s="115"/>
      <c r="C41" s="92"/>
      <c r="D41" s="12"/>
      <c r="E41" s="12"/>
      <c r="F41" s="12"/>
      <c r="G41" s="12"/>
      <c r="H41" s="83"/>
      <c r="I41" s="15"/>
      <c r="J41" s="40"/>
      <c r="K41" s="91">
        <f>VLOOKUP($A41,'Project Reference'!$A$2:$C$11,3)</f>
        <v>0</v>
      </c>
      <c r="L41" s="115">
        <f>VLOOKUP($A41,'Project Reference'!$A$2:$D$11,4)</f>
        <v>0</v>
      </c>
      <c r="M41" s="115">
        <f>VLOOKUP($A41,'Project Reference'!$A$2:$E$11,5)</f>
        <v>0</v>
      </c>
      <c r="N41" s="91">
        <f>VLOOKUP($A41,'Project Reference'!$A$2:$F$11,6)</f>
        <v>0</v>
      </c>
      <c r="O41" s="91">
        <f>VLOOKUP($A41,'Project Reference'!$A$2:$G$11,7)</f>
        <v>0</v>
      </c>
      <c r="P41" s="91">
        <f>VLOOKUP($A41,'Project Reference'!$A$2:$H$11,8)</f>
        <v>0</v>
      </c>
      <c r="Q41" s="91">
        <f>VLOOKUP($A41,'Project Reference'!$A$2:$I$11,9)</f>
        <v>0</v>
      </c>
      <c r="R41" s="91">
        <f>VLOOKUP($A41,'Project Reference'!$A$2:$J$11,10)</f>
        <v>0</v>
      </c>
      <c r="S41" s="91">
        <f>VLOOKUP($A41,'Project Reference'!$A$2:$K$11,11)</f>
        <v>0</v>
      </c>
      <c r="T41" s="91">
        <f>VLOOKUP($A41,'Project Reference'!$A$2:$L$11,12)</f>
        <v>0</v>
      </c>
      <c r="U41" s="91">
        <f>VLOOKUP($A41,'Project Reference'!$A$2:$M$11,13)</f>
        <v>0</v>
      </c>
      <c r="V41" s="91">
        <f>VLOOKUP($A41,'Project Reference'!$A$2:$N$11,14)</f>
        <v>0</v>
      </c>
      <c r="W41" s="91">
        <f>VLOOKUP($A41,'Project Reference'!$A$2:$O$11,15)</f>
        <v>0</v>
      </c>
      <c r="X41" s="91">
        <f>VLOOKUP($A41,'Project Reference'!$A$2:$P$11,16)</f>
        <v>0</v>
      </c>
      <c r="Y41" s="13">
        <f>VLOOKUP($A41,'Project Reference'!$A$2:$Q$11,17)</f>
        <v>0</v>
      </c>
    </row>
    <row r="42" spans="1:25" s="1" customFormat="1" x14ac:dyDescent="0.45">
      <c r="A42" s="91"/>
      <c r="B42" s="115"/>
      <c r="C42" s="92"/>
      <c r="D42" s="12"/>
      <c r="E42" s="12"/>
      <c r="F42" s="12"/>
      <c r="G42" s="12"/>
      <c r="H42" s="83"/>
      <c r="I42" s="15"/>
      <c r="J42" s="40"/>
      <c r="K42" s="91">
        <f>VLOOKUP($A42,'Project Reference'!$A$2:$C$11,3)</f>
        <v>0</v>
      </c>
      <c r="L42" s="115">
        <f>VLOOKUP($A42,'Project Reference'!$A$2:$D$11,4)</f>
        <v>0</v>
      </c>
      <c r="M42" s="115">
        <f>VLOOKUP($A42,'Project Reference'!$A$2:$E$11,5)</f>
        <v>0</v>
      </c>
      <c r="N42" s="91">
        <f>VLOOKUP($A42,'Project Reference'!$A$2:$F$11,6)</f>
        <v>0</v>
      </c>
      <c r="O42" s="91">
        <f>VLOOKUP($A42,'Project Reference'!$A$2:$G$11,7)</f>
        <v>0</v>
      </c>
      <c r="P42" s="91">
        <f>VLOOKUP($A42,'Project Reference'!$A$2:$H$11,8)</f>
        <v>0</v>
      </c>
      <c r="Q42" s="91">
        <f>VLOOKUP($A42,'Project Reference'!$A$2:$I$11,9)</f>
        <v>0</v>
      </c>
      <c r="R42" s="91">
        <f>VLOOKUP($A42,'Project Reference'!$A$2:$J$11,10)</f>
        <v>0</v>
      </c>
      <c r="S42" s="91">
        <f>VLOOKUP($A42,'Project Reference'!$A$2:$K$11,11)</f>
        <v>0</v>
      </c>
      <c r="T42" s="91">
        <f>VLOOKUP($A42,'Project Reference'!$A$2:$L$11,12)</f>
        <v>0</v>
      </c>
      <c r="U42" s="91">
        <f>VLOOKUP($A42,'Project Reference'!$A$2:$M$11,13)</f>
        <v>0</v>
      </c>
      <c r="V42" s="91">
        <f>VLOOKUP($A42,'Project Reference'!$A$2:$N$11,14)</f>
        <v>0</v>
      </c>
      <c r="W42" s="91">
        <f>VLOOKUP($A42,'Project Reference'!$A$2:$O$11,15)</f>
        <v>0</v>
      </c>
      <c r="X42" s="91">
        <f>VLOOKUP($A42,'Project Reference'!$A$2:$P$11,16)</f>
        <v>0</v>
      </c>
      <c r="Y42" s="13">
        <f>VLOOKUP($A42,'Project Reference'!$A$2:$Q$11,17)</f>
        <v>0</v>
      </c>
    </row>
    <row r="43" spans="1:25" s="1" customFormat="1" x14ac:dyDescent="0.45">
      <c r="A43" s="91"/>
      <c r="B43" s="115"/>
      <c r="C43" s="92"/>
      <c r="D43" s="12"/>
      <c r="E43" s="12"/>
      <c r="F43" s="12"/>
      <c r="G43" s="12"/>
      <c r="H43" s="83"/>
      <c r="I43" s="15"/>
      <c r="J43" s="40"/>
      <c r="K43" s="91">
        <f>VLOOKUP($A43,'Project Reference'!$A$2:$C$11,3)</f>
        <v>0</v>
      </c>
      <c r="L43" s="115">
        <f>VLOOKUP($A43,'Project Reference'!$A$2:$D$11,4)</f>
        <v>0</v>
      </c>
      <c r="M43" s="115">
        <f>VLOOKUP($A43,'Project Reference'!$A$2:$E$11,5)</f>
        <v>0</v>
      </c>
      <c r="N43" s="91">
        <f>VLOOKUP($A43,'Project Reference'!$A$2:$F$11,6)</f>
        <v>0</v>
      </c>
      <c r="O43" s="91">
        <f>VLOOKUP($A43,'Project Reference'!$A$2:$G$11,7)</f>
        <v>0</v>
      </c>
      <c r="P43" s="91">
        <f>VLOOKUP($A43,'Project Reference'!$A$2:$H$11,8)</f>
        <v>0</v>
      </c>
      <c r="Q43" s="91">
        <f>VLOOKUP($A43,'Project Reference'!$A$2:$I$11,9)</f>
        <v>0</v>
      </c>
      <c r="R43" s="91">
        <f>VLOOKUP($A43,'Project Reference'!$A$2:$J$11,10)</f>
        <v>0</v>
      </c>
      <c r="S43" s="91">
        <f>VLOOKUP($A43,'Project Reference'!$A$2:$K$11,11)</f>
        <v>0</v>
      </c>
      <c r="T43" s="91">
        <f>VLOOKUP($A43,'Project Reference'!$A$2:$L$11,12)</f>
        <v>0</v>
      </c>
      <c r="U43" s="91">
        <f>VLOOKUP($A43,'Project Reference'!$A$2:$M$11,13)</f>
        <v>0</v>
      </c>
      <c r="V43" s="91">
        <f>VLOOKUP($A43,'Project Reference'!$A$2:$N$11,14)</f>
        <v>0</v>
      </c>
      <c r="W43" s="91">
        <f>VLOOKUP($A43,'Project Reference'!$A$2:$O$11,15)</f>
        <v>0</v>
      </c>
      <c r="X43" s="91">
        <f>VLOOKUP($A43,'Project Reference'!$A$2:$P$11,16)</f>
        <v>0</v>
      </c>
      <c r="Y43" s="13">
        <f>VLOOKUP($A43,'Project Reference'!$A$2:$Q$11,17)</f>
        <v>0</v>
      </c>
    </row>
    <row r="44" spans="1:25" s="1" customFormat="1" x14ac:dyDescent="0.45">
      <c r="A44" s="91"/>
      <c r="B44" s="115"/>
      <c r="C44" s="92"/>
      <c r="D44" s="12"/>
      <c r="E44" s="12"/>
      <c r="F44" s="12"/>
      <c r="G44" s="12"/>
      <c r="H44" s="83"/>
      <c r="I44" s="15"/>
      <c r="J44" s="40"/>
      <c r="K44" s="91">
        <f>VLOOKUP($A44,'Project Reference'!$A$2:$C$11,3)</f>
        <v>0</v>
      </c>
      <c r="L44" s="115">
        <f>VLOOKUP($A44,'Project Reference'!$A$2:$D$11,4)</f>
        <v>0</v>
      </c>
      <c r="M44" s="115">
        <f>VLOOKUP($A44,'Project Reference'!$A$2:$E$11,5)</f>
        <v>0</v>
      </c>
      <c r="N44" s="91">
        <f>VLOOKUP($A44,'Project Reference'!$A$2:$F$11,6)</f>
        <v>0</v>
      </c>
      <c r="O44" s="91">
        <f>VLOOKUP($A44,'Project Reference'!$A$2:$G$11,7)</f>
        <v>0</v>
      </c>
      <c r="P44" s="91">
        <f>VLOOKUP($A44,'Project Reference'!$A$2:$H$11,8)</f>
        <v>0</v>
      </c>
      <c r="Q44" s="91">
        <f>VLOOKUP($A44,'Project Reference'!$A$2:$I$11,9)</f>
        <v>0</v>
      </c>
      <c r="R44" s="91">
        <f>VLOOKUP($A44,'Project Reference'!$A$2:$J$11,10)</f>
        <v>0</v>
      </c>
      <c r="S44" s="91">
        <f>VLOOKUP($A44,'Project Reference'!$A$2:$K$11,11)</f>
        <v>0</v>
      </c>
      <c r="T44" s="91">
        <f>VLOOKUP($A44,'Project Reference'!$A$2:$L$11,12)</f>
        <v>0</v>
      </c>
      <c r="U44" s="91">
        <f>VLOOKUP($A44,'Project Reference'!$A$2:$M$11,13)</f>
        <v>0</v>
      </c>
      <c r="V44" s="91">
        <f>VLOOKUP($A44,'Project Reference'!$A$2:$N$11,14)</f>
        <v>0</v>
      </c>
      <c r="W44" s="91">
        <f>VLOOKUP($A44,'Project Reference'!$A$2:$O$11,15)</f>
        <v>0</v>
      </c>
      <c r="X44" s="91">
        <f>VLOOKUP($A44,'Project Reference'!$A$2:$P$11,16)</f>
        <v>0</v>
      </c>
      <c r="Y44" s="13">
        <f>VLOOKUP($A44,'Project Reference'!$A$2:$Q$11,17)</f>
        <v>0</v>
      </c>
    </row>
    <row r="45" spans="1:25" s="1" customFormat="1" x14ac:dyDescent="0.45">
      <c r="A45" s="91"/>
      <c r="B45" s="115"/>
      <c r="C45" s="92"/>
      <c r="D45" s="12"/>
      <c r="E45" s="12"/>
      <c r="F45" s="12"/>
      <c r="G45" s="12"/>
      <c r="H45" s="83"/>
      <c r="I45" s="15"/>
      <c r="J45" s="40"/>
      <c r="K45" s="91">
        <f>VLOOKUP($A45,'Project Reference'!$A$2:$C$11,3)</f>
        <v>0</v>
      </c>
      <c r="L45" s="115">
        <f>VLOOKUP($A45,'Project Reference'!$A$2:$D$11,4)</f>
        <v>0</v>
      </c>
      <c r="M45" s="115">
        <f>VLOOKUP($A45,'Project Reference'!$A$2:$E$11,5)</f>
        <v>0</v>
      </c>
      <c r="N45" s="91">
        <f>VLOOKUP($A45,'Project Reference'!$A$2:$F$11,6)</f>
        <v>0</v>
      </c>
      <c r="O45" s="91">
        <f>VLOOKUP($A45,'Project Reference'!$A$2:$G$11,7)</f>
        <v>0</v>
      </c>
      <c r="P45" s="91">
        <f>VLOOKUP($A45,'Project Reference'!$A$2:$H$11,8)</f>
        <v>0</v>
      </c>
      <c r="Q45" s="91">
        <f>VLOOKUP($A45,'Project Reference'!$A$2:$I$11,9)</f>
        <v>0</v>
      </c>
      <c r="R45" s="91">
        <f>VLOOKUP($A45,'Project Reference'!$A$2:$J$11,10)</f>
        <v>0</v>
      </c>
      <c r="S45" s="91">
        <f>VLOOKUP($A45,'Project Reference'!$A$2:$K$11,11)</f>
        <v>0</v>
      </c>
      <c r="T45" s="91">
        <f>VLOOKUP($A45,'Project Reference'!$A$2:$L$11,12)</f>
        <v>0</v>
      </c>
      <c r="U45" s="91">
        <f>VLOOKUP($A45,'Project Reference'!$A$2:$M$11,13)</f>
        <v>0</v>
      </c>
      <c r="V45" s="91">
        <f>VLOOKUP($A45,'Project Reference'!$A$2:$N$11,14)</f>
        <v>0</v>
      </c>
      <c r="W45" s="91">
        <f>VLOOKUP($A45,'Project Reference'!$A$2:$O$11,15)</f>
        <v>0</v>
      </c>
      <c r="X45" s="91">
        <f>VLOOKUP($A45,'Project Reference'!$A$2:$P$11,16)</f>
        <v>0</v>
      </c>
      <c r="Y45" s="13">
        <f>VLOOKUP($A45,'Project Reference'!$A$2:$Q$11,17)</f>
        <v>0</v>
      </c>
    </row>
    <row r="46" spans="1:25" s="1" customFormat="1" x14ac:dyDescent="0.45">
      <c r="A46" s="91"/>
      <c r="B46" s="115"/>
      <c r="C46" s="92"/>
      <c r="D46" s="12"/>
      <c r="E46" s="12"/>
      <c r="F46" s="12"/>
      <c r="G46" s="12"/>
      <c r="H46" s="83"/>
      <c r="I46" s="15"/>
      <c r="J46" s="40"/>
      <c r="K46" s="91">
        <f>VLOOKUP($A46,'Project Reference'!$A$2:$C$11,3)</f>
        <v>0</v>
      </c>
      <c r="L46" s="115">
        <f>VLOOKUP($A46,'Project Reference'!$A$2:$D$11,4)</f>
        <v>0</v>
      </c>
      <c r="M46" s="115">
        <f>VLOOKUP($A46,'Project Reference'!$A$2:$E$11,5)</f>
        <v>0</v>
      </c>
      <c r="N46" s="91">
        <f>VLOOKUP($A46,'Project Reference'!$A$2:$F$11,6)</f>
        <v>0</v>
      </c>
      <c r="O46" s="91">
        <f>VLOOKUP($A46,'Project Reference'!$A$2:$G$11,7)</f>
        <v>0</v>
      </c>
      <c r="P46" s="91">
        <f>VLOOKUP($A46,'Project Reference'!$A$2:$H$11,8)</f>
        <v>0</v>
      </c>
      <c r="Q46" s="91">
        <f>VLOOKUP($A46,'Project Reference'!$A$2:$I$11,9)</f>
        <v>0</v>
      </c>
      <c r="R46" s="91">
        <f>VLOOKUP($A46,'Project Reference'!$A$2:$J$11,10)</f>
        <v>0</v>
      </c>
      <c r="S46" s="91">
        <f>VLOOKUP($A46,'Project Reference'!$A$2:$K$11,11)</f>
        <v>0</v>
      </c>
      <c r="T46" s="91">
        <f>VLOOKUP($A46,'Project Reference'!$A$2:$L$11,12)</f>
        <v>0</v>
      </c>
      <c r="U46" s="91">
        <f>VLOOKUP($A46,'Project Reference'!$A$2:$M$11,13)</f>
        <v>0</v>
      </c>
      <c r="V46" s="91">
        <f>VLOOKUP($A46,'Project Reference'!$A$2:$N$11,14)</f>
        <v>0</v>
      </c>
      <c r="W46" s="91">
        <f>VLOOKUP($A46,'Project Reference'!$A$2:$O$11,15)</f>
        <v>0</v>
      </c>
      <c r="X46" s="91">
        <f>VLOOKUP($A46,'Project Reference'!$A$2:$P$11,16)</f>
        <v>0</v>
      </c>
      <c r="Y46" s="13">
        <f>VLOOKUP($A46,'Project Reference'!$A$2:$Q$11,17)</f>
        <v>0</v>
      </c>
    </row>
    <row r="47" spans="1:25" s="1" customFormat="1" x14ac:dyDescent="0.45">
      <c r="A47" s="91"/>
      <c r="B47" s="115"/>
      <c r="C47" s="92"/>
      <c r="D47" s="12"/>
      <c r="E47" s="12"/>
      <c r="F47" s="12"/>
      <c r="G47" s="12"/>
      <c r="H47" s="83"/>
      <c r="I47" s="15"/>
      <c r="J47" s="40"/>
      <c r="K47" s="91">
        <f>VLOOKUP($A47,'Project Reference'!$A$2:$C$11,3)</f>
        <v>0</v>
      </c>
      <c r="L47" s="115">
        <f>VLOOKUP($A47,'Project Reference'!$A$2:$D$11,4)</f>
        <v>0</v>
      </c>
      <c r="M47" s="115">
        <f>VLOOKUP($A47,'Project Reference'!$A$2:$E$11,5)</f>
        <v>0</v>
      </c>
      <c r="N47" s="91">
        <f>VLOOKUP($A47,'Project Reference'!$A$2:$F$11,6)</f>
        <v>0</v>
      </c>
      <c r="O47" s="91">
        <f>VLOOKUP($A47,'Project Reference'!$A$2:$G$11,7)</f>
        <v>0</v>
      </c>
      <c r="P47" s="91">
        <f>VLOOKUP($A47,'Project Reference'!$A$2:$H$11,8)</f>
        <v>0</v>
      </c>
      <c r="Q47" s="91">
        <f>VLOOKUP($A47,'Project Reference'!$A$2:$I$11,9)</f>
        <v>0</v>
      </c>
      <c r="R47" s="91">
        <f>VLOOKUP($A47,'Project Reference'!$A$2:$J$11,10)</f>
        <v>0</v>
      </c>
      <c r="S47" s="91">
        <f>VLOOKUP($A47,'Project Reference'!$A$2:$K$11,11)</f>
        <v>0</v>
      </c>
      <c r="T47" s="91">
        <f>VLOOKUP($A47,'Project Reference'!$A$2:$L$11,12)</f>
        <v>0</v>
      </c>
      <c r="U47" s="91">
        <f>VLOOKUP($A47,'Project Reference'!$A$2:$M$11,13)</f>
        <v>0</v>
      </c>
      <c r="V47" s="91">
        <f>VLOOKUP($A47,'Project Reference'!$A$2:$N$11,14)</f>
        <v>0</v>
      </c>
      <c r="W47" s="91">
        <f>VLOOKUP($A47,'Project Reference'!$A$2:$O$11,15)</f>
        <v>0</v>
      </c>
      <c r="X47" s="91">
        <f>VLOOKUP($A47,'Project Reference'!$A$2:$P$11,16)</f>
        <v>0</v>
      </c>
      <c r="Y47" s="13">
        <f>VLOOKUP($A47,'Project Reference'!$A$2:$Q$11,17)</f>
        <v>0</v>
      </c>
    </row>
    <row r="48" spans="1:25" s="1" customFormat="1" x14ac:dyDescent="0.45">
      <c r="A48" s="91"/>
      <c r="B48" s="115"/>
      <c r="C48" s="92"/>
      <c r="D48" s="12"/>
      <c r="E48" s="12"/>
      <c r="F48" s="12"/>
      <c r="G48" s="12"/>
      <c r="H48" s="83"/>
      <c r="I48" s="15"/>
      <c r="J48" s="40"/>
      <c r="K48" s="91">
        <f>VLOOKUP($A48,'Project Reference'!$A$2:$C$11,3)</f>
        <v>0</v>
      </c>
      <c r="L48" s="115">
        <f>VLOOKUP($A48,'Project Reference'!$A$2:$D$11,4)</f>
        <v>0</v>
      </c>
      <c r="M48" s="115">
        <f>VLOOKUP($A48,'Project Reference'!$A$2:$E$11,5)</f>
        <v>0</v>
      </c>
      <c r="N48" s="91">
        <f>VLOOKUP($A48,'Project Reference'!$A$2:$F$11,6)</f>
        <v>0</v>
      </c>
      <c r="O48" s="91">
        <f>VLOOKUP($A48,'Project Reference'!$A$2:$G$11,7)</f>
        <v>0</v>
      </c>
      <c r="P48" s="91">
        <f>VLOOKUP($A48,'Project Reference'!$A$2:$H$11,8)</f>
        <v>0</v>
      </c>
      <c r="Q48" s="91">
        <f>VLOOKUP($A48,'Project Reference'!$A$2:$I$11,9)</f>
        <v>0</v>
      </c>
      <c r="R48" s="91">
        <f>VLOOKUP($A48,'Project Reference'!$A$2:$J$11,10)</f>
        <v>0</v>
      </c>
      <c r="S48" s="91">
        <f>VLOOKUP($A48,'Project Reference'!$A$2:$K$11,11)</f>
        <v>0</v>
      </c>
      <c r="T48" s="91">
        <f>VLOOKUP($A48,'Project Reference'!$A$2:$L$11,12)</f>
        <v>0</v>
      </c>
      <c r="U48" s="91">
        <f>VLOOKUP($A48,'Project Reference'!$A$2:$M$11,13)</f>
        <v>0</v>
      </c>
      <c r="V48" s="91">
        <f>VLOOKUP($A48,'Project Reference'!$A$2:$N$11,14)</f>
        <v>0</v>
      </c>
      <c r="W48" s="91">
        <f>VLOOKUP($A48,'Project Reference'!$A$2:$O$11,15)</f>
        <v>0</v>
      </c>
      <c r="X48" s="91">
        <f>VLOOKUP($A48,'Project Reference'!$A$2:$P$11,16)</f>
        <v>0</v>
      </c>
      <c r="Y48" s="13">
        <f>VLOOKUP($A48,'Project Reference'!$A$2:$Q$11,17)</f>
        <v>0</v>
      </c>
    </row>
    <row r="49" spans="1:25" s="1" customFormat="1" x14ac:dyDescent="0.45">
      <c r="A49" s="91"/>
      <c r="B49" s="115"/>
      <c r="C49" s="92"/>
      <c r="D49" s="12"/>
      <c r="E49" s="12"/>
      <c r="F49" s="12"/>
      <c r="G49" s="12"/>
      <c r="H49" s="83"/>
      <c r="I49" s="15"/>
      <c r="J49" s="40"/>
      <c r="K49" s="91">
        <f>VLOOKUP($A49,'Project Reference'!$A$2:$C$11,3)</f>
        <v>0</v>
      </c>
      <c r="L49" s="115">
        <f>VLOOKUP($A49,'Project Reference'!$A$2:$D$11,4)</f>
        <v>0</v>
      </c>
      <c r="M49" s="115">
        <f>VLOOKUP($A49,'Project Reference'!$A$2:$E$11,5)</f>
        <v>0</v>
      </c>
      <c r="N49" s="91">
        <f>VLOOKUP($A49,'Project Reference'!$A$2:$F$11,6)</f>
        <v>0</v>
      </c>
      <c r="O49" s="91">
        <f>VLOOKUP($A49,'Project Reference'!$A$2:$G$11,7)</f>
        <v>0</v>
      </c>
      <c r="P49" s="91">
        <f>VLOOKUP($A49,'Project Reference'!$A$2:$H$11,8)</f>
        <v>0</v>
      </c>
      <c r="Q49" s="91">
        <f>VLOOKUP($A49,'Project Reference'!$A$2:$I$11,9)</f>
        <v>0</v>
      </c>
      <c r="R49" s="91">
        <f>VLOOKUP($A49,'Project Reference'!$A$2:$J$11,10)</f>
        <v>0</v>
      </c>
      <c r="S49" s="91">
        <f>VLOOKUP($A49,'Project Reference'!$A$2:$K$11,11)</f>
        <v>0</v>
      </c>
      <c r="T49" s="91">
        <f>VLOOKUP($A49,'Project Reference'!$A$2:$L$11,12)</f>
        <v>0</v>
      </c>
      <c r="U49" s="91">
        <f>VLOOKUP($A49,'Project Reference'!$A$2:$M$11,13)</f>
        <v>0</v>
      </c>
      <c r="V49" s="91">
        <f>VLOOKUP($A49,'Project Reference'!$A$2:$N$11,14)</f>
        <v>0</v>
      </c>
      <c r="W49" s="91">
        <f>VLOOKUP($A49,'Project Reference'!$A$2:$O$11,15)</f>
        <v>0</v>
      </c>
      <c r="X49" s="91">
        <f>VLOOKUP($A49,'Project Reference'!$A$2:$P$11,16)</f>
        <v>0</v>
      </c>
      <c r="Y49" s="13">
        <f>VLOOKUP($A49,'Project Reference'!$A$2:$Q$11,17)</f>
        <v>0</v>
      </c>
    </row>
    <row r="50" spans="1:25" s="1" customFormat="1" x14ac:dyDescent="0.45">
      <c r="A50" s="91"/>
      <c r="B50" s="115"/>
      <c r="C50" s="92"/>
      <c r="D50" s="12"/>
      <c r="E50" s="12"/>
      <c r="F50" s="12"/>
      <c r="G50" s="12"/>
      <c r="H50" s="83"/>
      <c r="I50" s="15"/>
      <c r="J50" s="40"/>
      <c r="K50" s="91">
        <f>VLOOKUP($A50,'Project Reference'!$A$2:$C$11,3)</f>
        <v>0</v>
      </c>
      <c r="L50" s="115">
        <f>VLOOKUP($A50,'Project Reference'!$A$2:$D$11,4)</f>
        <v>0</v>
      </c>
      <c r="M50" s="115">
        <f>VLOOKUP($A50,'Project Reference'!$A$2:$E$11,5)</f>
        <v>0</v>
      </c>
      <c r="N50" s="91">
        <f>VLOOKUP($A50,'Project Reference'!$A$2:$F$11,6)</f>
        <v>0</v>
      </c>
      <c r="O50" s="91">
        <f>VLOOKUP($A50,'Project Reference'!$A$2:$G$11,7)</f>
        <v>0</v>
      </c>
      <c r="P50" s="91">
        <f>VLOOKUP($A50,'Project Reference'!$A$2:$H$11,8)</f>
        <v>0</v>
      </c>
      <c r="Q50" s="91">
        <f>VLOOKUP($A50,'Project Reference'!$A$2:$I$11,9)</f>
        <v>0</v>
      </c>
      <c r="R50" s="91">
        <f>VLOOKUP($A50,'Project Reference'!$A$2:$J$11,10)</f>
        <v>0</v>
      </c>
      <c r="S50" s="91">
        <f>VLOOKUP($A50,'Project Reference'!$A$2:$K$11,11)</f>
        <v>0</v>
      </c>
      <c r="T50" s="91">
        <f>VLOOKUP($A50,'Project Reference'!$A$2:$L$11,12)</f>
        <v>0</v>
      </c>
      <c r="U50" s="91">
        <f>VLOOKUP($A50,'Project Reference'!$A$2:$M$11,13)</f>
        <v>0</v>
      </c>
      <c r="V50" s="91">
        <f>VLOOKUP($A50,'Project Reference'!$A$2:$N$11,14)</f>
        <v>0</v>
      </c>
      <c r="W50" s="91">
        <f>VLOOKUP($A50,'Project Reference'!$A$2:$O$11,15)</f>
        <v>0</v>
      </c>
      <c r="X50" s="91">
        <f>VLOOKUP($A50,'Project Reference'!$A$2:$P$11,16)</f>
        <v>0</v>
      </c>
      <c r="Y50" s="13">
        <f>VLOOKUP($A50,'Project Reference'!$A$2:$Q$11,17)</f>
        <v>0</v>
      </c>
    </row>
    <row r="51" spans="1:25" s="1" customFormat="1" x14ac:dyDescent="0.45">
      <c r="A51" s="91"/>
      <c r="B51" s="115"/>
      <c r="C51" s="92"/>
      <c r="D51" s="12"/>
      <c r="E51" s="12"/>
      <c r="F51" s="12"/>
      <c r="G51" s="12"/>
      <c r="H51" s="83"/>
      <c r="I51" s="15"/>
      <c r="J51" s="40"/>
      <c r="K51" s="91">
        <f>VLOOKUP($A51,'Project Reference'!$A$2:$C$11,3)</f>
        <v>0</v>
      </c>
      <c r="L51" s="115">
        <f>VLOOKUP($A51,'Project Reference'!$A$2:$D$11,4)</f>
        <v>0</v>
      </c>
      <c r="M51" s="115">
        <f>VLOOKUP($A51,'Project Reference'!$A$2:$E$11,5)</f>
        <v>0</v>
      </c>
      <c r="N51" s="91">
        <f>VLOOKUP($A51,'Project Reference'!$A$2:$F$11,6)</f>
        <v>0</v>
      </c>
      <c r="O51" s="91">
        <f>VLOOKUP($A51,'Project Reference'!$A$2:$G$11,7)</f>
        <v>0</v>
      </c>
      <c r="P51" s="91">
        <f>VLOOKUP($A51,'Project Reference'!$A$2:$H$11,8)</f>
        <v>0</v>
      </c>
      <c r="Q51" s="91">
        <f>VLOOKUP($A51,'Project Reference'!$A$2:$I$11,9)</f>
        <v>0</v>
      </c>
      <c r="R51" s="91">
        <f>VLOOKUP($A51,'Project Reference'!$A$2:$J$11,10)</f>
        <v>0</v>
      </c>
      <c r="S51" s="91">
        <f>VLOOKUP($A51,'Project Reference'!$A$2:$K$11,11)</f>
        <v>0</v>
      </c>
      <c r="T51" s="91">
        <f>VLOOKUP($A51,'Project Reference'!$A$2:$L$11,12)</f>
        <v>0</v>
      </c>
      <c r="U51" s="91">
        <f>VLOOKUP($A51,'Project Reference'!$A$2:$M$11,13)</f>
        <v>0</v>
      </c>
      <c r="V51" s="91">
        <f>VLOOKUP($A51,'Project Reference'!$A$2:$N$11,14)</f>
        <v>0</v>
      </c>
      <c r="W51" s="91">
        <f>VLOOKUP($A51,'Project Reference'!$A$2:$O$11,15)</f>
        <v>0</v>
      </c>
      <c r="X51" s="91">
        <f>VLOOKUP($A51,'Project Reference'!$A$2:$P$11,16)</f>
        <v>0</v>
      </c>
      <c r="Y51" s="13">
        <f>VLOOKUP($A51,'Project Reference'!$A$2:$Q$11,17)</f>
        <v>0</v>
      </c>
    </row>
    <row r="52" spans="1:25" s="1" customFormat="1" x14ac:dyDescent="0.45">
      <c r="A52" s="91"/>
      <c r="B52" s="115"/>
      <c r="C52" s="92"/>
      <c r="D52" s="12"/>
      <c r="E52" s="12"/>
      <c r="F52" s="12"/>
      <c r="G52" s="12"/>
      <c r="H52" s="83"/>
      <c r="I52" s="15"/>
      <c r="J52" s="40"/>
      <c r="K52" s="91">
        <f>VLOOKUP($A52,'Project Reference'!$A$2:$C$11,3)</f>
        <v>0</v>
      </c>
      <c r="L52" s="115">
        <f>VLOOKUP($A52,'Project Reference'!$A$2:$D$11,4)</f>
        <v>0</v>
      </c>
      <c r="M52" s="115">
        <f>VLOOKUP($A52,'Project Reference'!$A$2:$E$11,5)</f>
        <v>0</v>
      </c>
      <c r="N52" s="91">
        <f>VLOOKUP($A52,'Project Reference'!$A$2:$F$11,6)</f>
        <v>0</v>
      </c>
      <c r="O52" s="91">
        <f>VLOOKUP($A52,'Project Reference'!$A$2:$G$11,7)</f>
        <v>0</v>
      </c>
      <c r="P52" s="91">
        <f>VLOOKUP($A52,'Project Reference'!$A$2:$H$11,8)</f>
        <v>0</v>
      </c>
      <c r="Q52" s="91">
        <f>VLOOKUP($A52,'Project Reference'!$A$2:$I$11,9)</f>
        <v>0</v>
      </c>
      <c r="R52" s="91">
        <f>VLOOKUP($A52,'Project Reference'!$A$2:$J$11,10)</f>
        <v>0</v>
      </c>
      <c r="S52" s="91">
        <f>VLOOKUP($A52,'Project Reference'!$A$2:$K$11,11)</f>
        <v>0</v>
      </c>
      <c r="T52" s="91">
        <f>VLOOKUP($A52,'Project Reference'!$A$2:$L$11,12)</f>
        <v>0</v>
      </c>
      <c r="U52" s="91">
        <f>VLOOKUP($A52,'Project Reference'!$A$2:$M$11,13)</f>
        <v>0</v>
      </c>
      <c r="V52" s="91">
        <f>VLOOKUP($A52,'Project Reference'!$A$2:$N$11,14)</f>
        <v>0</v>
      </c>
      <c r="W52" s="91">
        <f>VLOOKUP($A52,'Project Reference'!$A$2:$O$11,15)</f>
        <v>0</v>
      </c>
      <c r="X52" s="91">
        <f>VLOOKUP($A52,'Project Reference'!$A$2:$P$11,16)</f>
        <v>0</v>
      </c>
      <c r="Y52" s="13">
        <f>VLOOKUP($A52,'Project Reference'!$A$2:$Q$11,17)</f>
        <v>0</v>
      </c>
    </row>
    <row r="53" spans="1:25" s="1" customFormat="1" x14ac:dyDescent="0.45">
      <c r="A53" s="91"/>
      <c r="B53" s="115"/>
      <c r="C53" s="92"/>
      <c r="D53" s="12"/>
      <c r="E53" s="12"/>
      <c r="F53" s="12"/>
      <c r="G53" s="12"/>
      <c r="H53" s="83"/>
      <c r="I53" s="15"/>
      <c r="J53" s="40"/>
      <c r="K53" s="91">
        <f>VLOOKUP($A53,'Project Reference'!$A$2:$C$11,3)</f>
        <v>0</v>
      </c>
      <c r="L53" s="115">
        <f>VLOOKUP($A53,'Project Reference'!$A$2:$D$11,4)</f>
        <v>0</v>
      </c>
      <c r="M53" s="115">
        <f>VLOOKUP($A53,'Project Reference'!$A$2:$E$11,5)</f>
        <v>0</v>
      </c>
      <c r="N53" s="91">
        <f>VLOOKUP($A53,'Project Reference'!$A$2:$F$11,6)</f>
        <v>0</v>
      </c>
      <c r="O53" s="91">
        <f>VLOOKUP($A53,'Project Reference'!$A$2:$G$11,7)</f>
        <v>0</v>
      </c>
      <c r="P53" s="91">
        <f>VLOOKUP($A53,'Project Reference'!$A$2:$H$11,8)</f>
        <v>0</v>
      </c>
      <c r="Q53" s="91">
        <f>VLOOKUP($A53,'Project Reference'!$A$2:$I$11,9)</f>
        <v>0</v>
      </c>
      <c r="R53" s="91">
        <f>VLOOKUP($A53,'Project Reference'!$A$2:$J$11,10)</f>
        <v>0</v>
      </c>
      <c r="S53" s="91">
        <f>VLOOKUP($A53,'Project Reference'!$A$2:$K$11,11)</f>
        <v>0</v>
      </c>
      <c r="T53" s="91">
        <f>VLOOKUP($A53,'Project Reference'!$A$2:$L$11,12)</f>
        <v>0</v>
      </c>
      <c r="U53" s="91">
        <f>VLOOKUP($A53,'Project Reference'!$A$2:$M$11,13)</f>
        <v>0</v>
      </c>
      <c r="V53" s="91">
        <f>VLOOKUP($A53,'Project Reference'!$A$2:$N$11,14)</f>
        <v>0</v>
      </c>
      <c r="W53" s="91">
        <f>VLOOKUP($A53,'Project Reference'!$A$2:$O$11,15)</f>
        <v>0</v>
      </c>
      <c r="X53" s="91">
        <f>VLOOKUP($A53,'Project Reference'!$A$2:$P$11,16)</f>
        <v>0</v>
      </c>
      <c r="Y53" s="13">
        <f>VLOOKUP($A53,'Project Reference'!$A$2:$Q$11,17)</f>
        <v>0</v>
      </c>
    </row>
    <row r="54" spans="1:25" s="1" customFormat="1" x14ac:dyDescent="0.45">
      <c r="A54" s="91"/>
      <c r="B54" s="115"/>
      <c r="C54" s="92"/>
      <c r="D54" s="12"/>
      <c r="E54" s="12"/>
      <c r="F54" s="12"/>
      <c r="G54" s="12"/>
      <c r="H54" s="83"/>
      <c r="I54" s="15"/>
      <c r="J54" s="40"/>
      <c r="K54" s="91">
        <f>VLOOKUP($A54,'Project Reference'!$A$2:$C$11,3)</f>
        <v>0</v>
      </c>
      <c r="L54" s="115">
        <f>VLOOKUP($A54,'Project Reference'!$A$2:$D$11,4)</f>
        <v>0</v>
      </c>
      <c r="M54" s="115">
        <f>VLOOKUP($A54,'Project Reference'!$A$2:$E$11,5)</f>
        <v>0</v>
      </c>
      <c r="N54" s="91">
        <f>VLOOKUP($A54,'Project Reference'!$A$2:$F$11,6)</f>
        <v>0</v>
      </c>
      <c r="O54" s="91">
        <f>VLOOKUP($A54,'Project Reference'!$A$2:$G$11,7)</f>
        <v>0</v>
      </c>
      <c r="P54" s="91">
        <f>VLOOKUP($A54,'Project Reference'!$A$2:$H$11,8)</f>
        <v>0</v>
      </c>
      <c r="Q54" s="91">
        <f>VLOOKUP($A54,'Project Reference'!$A$2:$I$11,9)</f>
        <v>0</v>
      </c>
      <c r="R54" s="91">
        <f>VLOOKUP($A54,'Project Reference'!$A$2:$J$11,10)</f>
        <v>0</v>
      </c>
      <c r="S54" s="91">
        <f>VLOOKUP($A54,'Project Reference'!$A$2:$K$11,11)</f>
        <v>0</v>
      </c>
      <c r="T54" s="91">
        <f>VLOOKUP($A54,'Project Reference'!$A$2:$L$11,12)</f>
        <v>0</v>
      </c>
      <c r="U54" s="91">
        <f>VLOOKUP($A54,'Project Reference'!$A$2:$M$11,13)</f>
        <v>0</v>
      </c>
      <c r="V54" s="91">
        <f>VLOOKUP($A54,'Project Reference'!$A$2:$N$11,14)</f>
        <v>0</v>
      </c>
      <c r="W54" s="91">
        <f>VLOOKUP($A54,'Project Reference'!$A$2:$O$11,15)</f>
        <v>0</v>
      </c>
      <c r="X54" s="91">
        <f>VLOOKUP($A54,'Project Reference'!$A$2:$P$11,16)</f>
        <v>0</v>
      </c>
      <c r="Y54" s="13">
        <f>VLOOKUP($A54,'Project Reference'!$A$2:$Q$11,17)</f>
        <v>0</v>
      </c>
    </row>
    <row r="55" spans="1:25" s="1" customFormat="1" x14ac:dyDescent="0.45">
      <c r="A55" s="91"/>
      <c r="B55" s="115"/>
      <c r="C55" s="92"/>
      <c r="D55" s="12"/>
      <c r="E55" s="12"/>
      <c r="F55" s="12"/>
      <c r="G55" s="12"/>
      <c r="H55" s="83"/>
      <c r="I55" s="15"/>
      <c r="J55" s="40"/>
      <c r="K55" s="91">
        <f>VLOOKUP($A55,'Project Reference'!$A$2:$C$11,3)</f>
        <v>0</v>
      </c>
      <c r="L55" s="115">
        <f>VLOOKUP($A55,'Project Reference'!$A$2:$D$11,4)</f>
        <v>0</v>
      </c>
      <c r="M55" s="115">
        <f>VLOOKUP($A55,'Project Reference'!$A$2:$E$11,5)</f>
        <v>0</v>
      </c>
      <c r="N55" s="91">
        <f>VLOOKUP($A55,'Project Reference'!$A$2:$F$11,6)</f>
        <v>0</v>
      </c>
      <c r="O55" s="91">
        <f>VLOOKUP($A55,'Project Reference'!$A$2:$G$11,7)</f>
        <v>0</v>
      </c>
      <c r="P55" s="91">
        <f>VLOOKUP($A55,'Project Reference'!$A$2:$H$11,8)</f>
        <v>0</v>
      </c>
      <c r="Q55" s="91">
        <f>VLOOKUP($A55,'Project Reference'!$A$2:$I$11,9)</f>
        <v>0</v>
      </c>
      <c r="R55" s="91">
        <f>VLOOKUP($A55,'Project Reference'!$A$2:$J$11,10)</f>
        <v>0</v>
      </c>
      <c r="S55" s="91">
        <f>VLOOKUP($A55,'Project Reference'!$A$2:$K$11,11)</f>
        <v>0</v>
      </c>
      <c r="T55" s="91">
        <f>VLOOKUP($A55,'Project Reference'!$A$2:$L$11,12)</f>
        <v>0</v>
      </c>
      <c r="U55" s="91">
        <f>VLOOKUP($A55,'Project Reference'!$A$2:$M$11,13)</f>
        <v>0</v>
      </c>
      <c r="V55" s="91">
        <f>VLOOKUP($A55,'Project Reference'!$A$2:$N$11,14)</f>
        <v>0</v>
      </c>
      <c r="W55" s="91">
        <f>VLOOKUP($A55,'Project Reference'!$A$2:$O$11,15)</f>
        <v>0</v>
      </c>
      <c r="X55" s="91">
        <f>VLOOKUP($A55,'Project Reference'!$A$2:$P$11,16)</f>
        <v>0</v>
      </c>
      <c r="Y55" s="13">
        <f>VLOOKUP($A55,'Project Reference'!$A$2:$Q$11,17)</f>
        <v>0</v>
      </c>
    </row>
    <row r="56" spans="1:25" s="1" customFormat="1" x14ac:dyDescent="0.45">
      <c r="A56" s="91"/>
      <c r="B56" s="115"/>
      <c r="C56" s="92"/>
      <c r="D56" s="12"/>
      <c r="E56" s="12"/>
      <c r="F56" s="12"/>
      <c r="G56" s="12"/>
      <c r="H56" s="83"/>
      <c r="I56" s="15"/>
      <c r="J56" s="40"/>
      <c r="K56" s="91">
        <f>VLOOKUP($A56,'Project Reference'!$A$2:$C$11,3)</f>
        <v>0</v>
      </c>
      <c r="L56" s="115">
        <f>VLOOKUP($A56,'Project Reference'!$A$2:$D$11,4)</f>
        <v>0</v>
      </c>
      <c r="M56" s="115">
        <f>VLOOKUP($A56,'Project Reference'!$A$2:$E$11,5)</f>
        <v>0</v>
      </c>
      <c r="N56" s="91">
        <f>VLOOKUP($A56,'Project Reference'!$A$2:$F$11,6)</f>
        <v>0</v>
      </c>
      <c r="O56" s="91">
        <f>VLOOKUP($A56,'Project Reference'!$A$2:$G$11,7)</f>
        <v>0</v>
      </c>
      <c r="P56" s="91">
        <f>VLOOKUP($A56,'Project Reference'!$A$2:$H$11,8)</f>
        <v>0</v>
      </c>
      <c r="Q56" s="91">
        <f>VLOOKUP($A56,'Project Reference'!$A$2:$I$11,9)</f>
        <v>0</v>
      </c>
      <c r="R56" s="91">
        <f>VLOOKUP($A56,'Project Reference'!$A$2:$J$11,10)</f>
        <v>0</v>
      </c>
      <c r="S56" s="91">
        <f>VLOOKUP($A56,'Project Reference'!$A$2:$K$11,11)</f>
        <v>0</v>
      </c>
      <c r="T56" s="91">
        <f>VLOOKUP($A56,'Project Reference'!$A$2:$L$11,12)</f>
        <v>0</v>
      </c>
      <c r="U56" s="91">
        <f>VLOOKUP($A56,'Project Reference'!$A$2:$M$11,13)</f>
        <v>0</v>
      </c>
      <c r="V56" s="91">
        <f>VLOOKUP($A56,'Project Reference'!$A$2:$N$11,14)</f>
        <v>0</v>
      </c>
      <c r="W56" s="91">
        <f>VLOOKUP($A56,'Project Reference'!$A$2:$O$11,15)</f>
        <v>0</v>
      </c>
      <c r="X56" s="91">
        <f>VLOOKUP($A56,'Project Reference'!$A$2:$P$11,16)</f>
        <v>0</v>
      </c>
      <c r="Y56" s="13">
        <f>VLOOKUP($A56,'Project Reference'!$A$2:$Q$11,17)</f>
        <v>0</v>
      </c>
    </row>
    <row r="57" spans="1:25" s="1" customFormat="1" x14ac:dyDescent="0.45">
      <c r="A57" s="91"/>
      <c r="B57" s="115"/>
      <c r="C57" s="92"/>
      <c r="D57" s="12"/>
      <c r="E57" s="12"/>
      <c r="F57" s="12"/>
      <c r="G57" s="12"/>
      <c r="H57" s="83"/>
      <c r="I57" s="15"/>
      <c r="J57" s="40"/>
      <c r="K57" s="91">
        <f>VLOOKUP($A57,'Project Reference'!$A$2:$C$11,3)</f>
        <v>0</v>
      </c>
      <c r="L57" s="115">
        <f>VLOOKUP($A57,'Project Reference'!$A$2:$D$11,4)</f>
        <v>0</v>
      </c>
      <c r="M57" s="115">
        <f>VLOOKUP($A57,'Project Reference'!$A$2:$E$11,5)</f>
        <v>0</v>
      </c>
      <c r="N57" s="91">
        <f>VLOOKUP($A57,'Project Reference'!$A$2:$F$11,6)</f>
        <v>0</v>
      </c>
      <c r="O57" s="91">
        <f>VLOOKUP($A57,'Project Reference'!$A$2:$G$11,7)</f>
        <v>0</v>
      </c>
      <c r="P57" s="91">
        <f>VLOOKUP($A57,'Project Reference'!$A$2:$H$11,8)</f>
        <v>0</v>
      </c>
      <c r="Q57" s="91">
        <f>VLOOKUP($A57,'Project Reference'!$A$2:$I$11,9)</f>
        <v>0</v>
      </c>
      <c r="R57" s="91">
        <f>VLOOKUP($A57,'Project Reference'!$A$2:$J$11,10)</f>
        <v>0</v>
      </c>
      <c r="S57" s="91">
        <f>VLOOKUP($A57,'Project Reference'!$A$2:$K$11,11)</f>
        <v>0</v>
      </c>
      <c r="T57" s="91">
        <f>VLOOKUP($A57,'Project Reference'!$A$2:$L$11,12)</f>
        <v>0</v>
      </c>
      <c r="U57" s="91">
        <f>VLOOKUP($A57,'Project Reference'!$A$2:$M$11,13)</f>
        <v>0</v>
      </c>
      <c r="V57" s="91">
        <f>VLOOKUP($A57,'Project Reference'!$A$2:$N$11,14)</f>
        <v>0</v>
      </c>
      <c r="W57" s="91">
        <f>VLOOKUP($A57,'Project Reference'!$A$2:$O$11,15)</f>
        <v>0</v>
      </c>
      <c r="X57" s="91">
        <f>VLOOKUP($A57,'Project Reference'!$A$2:$P$11,16)</f>
        <v>0</v>
      </c>
      <c r="Y57" s="13">
        <f>VLOOKUP($A57,'Project Reference'!$A$2:$Q$11,17)</f>
        <v>0</v>
      </c>
    </row>
    <row r="58" spans="1:25" s="1" customFormat="1" x14ac:dyDescent="0.45">
      <c r="A58" s="91"/>
      <c r="B58" s="115"/>
      <c r="C58" s="92"/>
      <c r="D58" s="12"/>
      <c r="E58" s="12"/>
      <c r="F58" s="12"/>
      <c r="G58" s="12"/>
      <c r="H58" s="83"/>
      <c r="I58" s="15"/>
      <c r="J58" s="40"/>
      <c r="K58" s="91">
        <f>VLOOKUP($A58,'Project Reference'!$A$2:$C$11,3)</f>
        <v>0</v>
      </c>
      <c r="L58" s="115">
        <f>VLOOKUP($A58,'Project Reference'!$A$2:$D$11,4)</f>
        <v>0</v>
      </c>
      <c r="M58" s="115">
        <f>VLOOKUP($A58,'Project Reference'!$A$2:$E$11,5)</f>
        <v>0</v>
      </c>
      <c r="N58" s="91">
        <f>VLOOKUP($A58,'Project Reference'!$A$2:$F$11,6)</f>
        <v>0</v>
      </c>
      <c r="O58" s="91">
        <f>VLOOKUP($A58,'Project Reference'!$A$2:$G$11,7)</f>
        <v>0</v>
      </c>
      <c r="P58" s="91">
        <f>VLOOKUP($A58,'Project Reference'!$A$2:$H$11,8)</f>
        <v>0</v>
      </c>
      <c r="Q58" s="91">
        <f>VLOOKUP($A58,'Project Reference'!$A$2:$I$11,9)</f>
        <v>0</v>
      </c>
      <c r="R58" s="91">
        <f>VLOOKUP($A58,'Project Reference'!$A$2:$J$11,10)</f>
        <v>0</v>
      </c>
      <c r="S58" s="91">
        <f>VLOOKUP($A58,'Project Reference'!$A$2:$K$11,11)</f>
        <v>0</v>
      </c>
      <c r="T58" s="91">
        <f>VLOOKUP($A58,'Project Reference'!$A$2:$L$11,12)</f>
        <v>0</v>
      </c>
      <c r="U58" s="91">
        <f>VLOOKUP($A58,'Project Reference'!$A$2:$M$11,13)</f>
        <v>0</v>
      </c>
      <c r="V58" s="91">
        <f>VLOOKUP($A58,'Project Reference'!$A$2:$N$11,14)</f>
        <v>0</v>
      </c>
      <c r="W58" s="91">
        <f>VLOOKUP($A58,'Project Reference'!$A$2:$O$11,15)</f>
        <v>0</v>
      </c>
      <c r="X58" s="91">
        <f>VLOOKUP($A58,'Project Reference'!$A$2:$P$11,16)</f>
        <v>0</v>
      </c>
      <c r="Y58" s="13">
        <f>VLOOKUP($A58,'Project Reference'!$A$2:$Q$11,17)</f>
        <v>0</v>
      </c>
    </row>
    <row r="59" spans="1:25" s="1" customFormat="1" x14ac:dyDescent="0.45">
      <c r="A59" s="91"/>
      <c r="B59" s="115"/>
      <c r="C59" s="92"/>
      <c r="D59" s="12"/>
      <c r="E59" s="12"/>
      <c r="F59" s="12"/>
      <c r="G59" s="12"/>
      <c r="H59" s="83"/>
      <c r="I59" s="15"/>
      <c r="J59" s="40"/>
      <c r="K59" s="91">
        <f>VLOOKUP($A59,'Project Reference'!$A$2:$C$11,3)</f>
        <v>0</v>
      </c>
      <c r="L59" s="115">
        <f>VLOOKUP($A59,'Project Reference'!$A$2:$D$11,4)</f>
        <v>0</v>
      </c>
      <c r="M59" s="115">
        <f>VLOOKUP($A59,'Project Reference'!$A$2:$E$11,5)</f>
        <v>0</v>
      </c>
      <c r="N59" s="91">
        <f>VLOOKUP($A59,'Project Reference'!$A$2:$F$11,6)</f>
        <v>0</v>
      </c>
      <c r="O59" s="91">
        <f>VLOOKUP($A59,'Project Reference'!$A$2:$G$11,7)</f>
        <v>0</v>
      </c>
      <c r="P59" s="91">
        <f>VLOOKUP($A59,'Project Reference'!$A$2:$H$11,8)</f>
        <v>0</v>
      </c>
      <c r="Q59" s="91">
        <f>VLOOKUP($A59,'Project Reference'!$A$2:$I$11,9)</f>
        <v>0</v>
      </c>
      <c r="R59" s="91">
        <f>VLOOKUP($A59,'Project Reference'!$A$2:$J$11,10)</f>
        <v>0</v>
      </c>
      <c r="S59" s="91">
        <f>VLOOKUP($A59,'Project Reference'!$A$2:$K$11,11)</f>
        <v>0</v>
      </c>
      <c r="T59" s="91">
        <f>VLOOKUP($A59,'Project Reference'!$A$2:$L$11,12)</f>
        <v>0</v>
      </c>
      <c r="U59" s="91">
        <f>VLOOKUP($A59,'Project Reference'!$A$2:$M$11,13)</f>
        <v>0</v>
      </c>
      <c r="V59" s="91">
        <f>VLOOKUP($A59,'Project Reference'!$A$2:$N$11,14)</f>
        <v>0</v>
      </c>
      <c r="W59" s="91">
        <f>VLOOKUP($A59,'Project Reference'!$A$2:$O$11,15)</f>
        <v>0</v>
      </c>
      <c r="X59" s="91">
        <f>VLOOKUP($A59,'Project Reference'!$A$2:$P$11,16)</f>
        <v>0</v>
      </c>
      <c r="Y59" s="13">
        <f>VLOOKUP($A59,'Project Reference'!$A$2:$Q$11,17)</f>
        <v>0</v>
      </c>
    </row>
    <row r="60" spans="1:25" s="1" customFormat="1" x14ac:dyDescent="0.45">
      <c r="A60" s="91"/>
      <c r="B60" s="115"/>
      <c r="C60" s="92"/>
      <c r="D60" s="12"/>
      <c r="E60" s="12"/>
      <c r="F60" s="12"/>
      <c r="G60" s="12"/>
      <c r="H60" s="83"/>
      <c r="I60" s="15"/>
      <c r="J60" s="40"/>
      <c r="K60" s="91">
        <f>VLOOKUP($A60,'Project Reference'!$A$2:$C$11,3)</f>
        <v>0</v>
      </c>
      <c r="L60" s="115">
        <f>VLOOKUP($A60,'Project Reference'!$A$2:$D$11,4)</f>
        <v>0</v>
      </c>
      <c r="M60" s="115">
        <f>VLOOKUP($A60,'Project Reference'!$A$2:$E$11,5)</f>
        <v>0</v>
      </c>
      <c r="N60" s="91">
        <f>VLOOKUP($A60,'Project Reference'!$A$2:$F$11,6)</f>
        <v>0</v>
      </c>
      <c r="O60" s="91">
        <f>VLOOKUP($A60,'Project Reference'!$A$2:$G$11,7)</f>
        <v>0</v>
      </c>
      <c r="P60" s="91">
        <f>VLOOKUP($A60,'Project Reference'!$A$2:$H$11,8)</f>
        <v>0</v>
      </c>
      <c r="Q60" s="91">
        <f>VLOOKUP($A60,'Project Reference'!$A$2:$I$11,9)</f>
        <v>0</v>
      </c>
      <c r="R60" s="91">
        <f>VLOOKUP($A60,'Project Reference'!$A$2:$J$11,10)</f>
        <v>0</v>
      </c>
      <c r="S60" s="91">
        <f>VLOOKUP($A60,'Project Reference'!$A$2:$K$11,11)</f>
        <v>0</v>
      </c>
      <c r="T60" s="91">
        <f>VLOOKUP($A60,'Project Reference'!$A$2:$L$11,12)</f>
        <v>0</v>
      </c>
      <c r="U60" s="91">
        <f>VLOOKUP($A60,'Project Reference'!$A$2:$M$11,13)</f>
        <v>0</v>
      </c>
      <c r="V60" s="91">
        <f>VLOOKUP($A60,'Project Reference'!$A$2:$N$11,14)</f>
        <v>0</v>
      </c>
      <c r="W60" s="91">
        <f>VLOOKUP($A60,'Project Reference'!$A$2:$O$11,15)</f>
        <v>0</v>
      </c>
      <c r="X60" s="91">
        <f>VLOOKUP($A60,'Project Reference'!$A$2:$P$11,16)</f>
        <v>0</v>
      </c>
      <c r="Y60" s="13">
        <f>VLOOKUP($A60,'Project Reference'!$A$2:$Q$11,17)</f>
        <v>0</v>
      </c>
    </row>
    <row r="61" spans="1:25" s="1" customFormat="1" x14ac:dyDescent="0.45">
      <c r="A61" s="91"/>
      <c r="B61" s="115"/>
      <c r="C61" s="92"/>
      <c r="D61" s="12"/>
      <c r="E61" s="12"/>
      <c r="F61" s="12"/>
      <c r="G61" s="12"/>
      <c r="H61" s="83"/>
      <c r="I61" s="15"/>
      <c r="J61" s="40"/>
      <c r="K61" s="91">
        <f>VLOOKUP($A61,'Project Reference'!$A$2:$C$11,3)</f>
        <v>0</v>
      </c>
      <c r="L61" s="115">
        <f>VLOOKUP($A61,'Project Reference'!$A$2:$D$11,4)</f>
        <v>0</v>
      </c>
      <c r="M61" s="115">
        <f>VLOOKUP($A61,'Project Reference'!$A$2:$E$11,5)</f>
        <v>0</v>
      </c>
      <c r="N61" s="91">
        <f>VLOOKUP($A61,'Project Reference'!$A$2:$F$11,6)</f>
        <v>0</v>
      </c>
      <c r="O61" s="91">
        <f>VLOOKUP($A61,'Project Reference'!$A$2:$G$11,7)</f>
        <v>0</v>
      </c>
      <c r="P61" s="91">
        <f>VLOOKUP($A61,'Project Reference'!$A$2:$H$11,8)</f>
        <v>0</v>
      </c>
      <c r="Q61" s="91">
        <f>VLOOKUP($A61,'Project Reference'!$A$2:$I$11,9)</f>
        <v>0</v>
      </c>
      <c r="R61" s="91">
        <f>VLOOKUP($A61,'Project Reference'!$A$2:$J$11,10)</f>
        <v>0</v>
      </c>
      <c r="S61" s="91">
        <f>VLOOKUP($A61,'Project Reference'!$A$2:$K$11,11)</f>
        <v>0</v>
      </c>
      <c r="T61" s="91">
        <f>VLOOKUP($A61,'Project Reference'!$A$2:$L$11,12)</f>
        <v>0</v>
      </c>
      <c r="U61" s="91">
        <f>VLOOKUP($A61,'Project Reference'!$A$2:$M$11,13)</f>
        <v>0</v>
      </c>
      <c r="V61" s="91">
        <f>VLOOKUP($A61,'Project Reference'!$A$2:$N$11,14)</f>
        <v>0</v>
      </c>
      <c r="W61" s="91">
        <f>VLOOKUP($A61,'Project Reference'!$A$2:$O$11,15)</f>
        <v>0</v>
      </c>
      <c r="X61" s="91">
        <f>VLOOKUP($A61,'Project Reference'!$A$2:$P$11,16)</f>
        <v>0</v>
      </c>
      <c r="Y61" s="13">
        <f>VLOOKUP($A61,'Project Reference'!$A$2:$Q$11,17)</f>
        <v>0</v>
      </c>
    </row>
    <row r="62" spans="1:25" s="1" customFormat="1" x14ac:dyDescent="0.45">
      <c r="A62" s="91"/>
      <c r="B62" s="115"/>
      <c r="C62" s="92"/>
      <c r="D62" s="12"/>
      <c r="E62" s="12"/>
      <c r="F62" s="12"/>
      <c r="G62" s="12"/>
      <c r="H62" s="83"/>
      <c r="I62" s="15"/>
      <c r="J62" s="40"/>
      <c r="K62" s="91">
        <f>VLOOKUP($A62,'Project Reference'!$A$2:$C$11,3)</f>
        <v>0</v>
      </c>
      <c r="L62" s="115">
        <f>VLOOKUP($A62,'Project Reference'!$A$2:$D$11,4)</f>
        <v>0</v>
      </c>
      <c r="M62" s="115">
        <f>VLOOKUP($A62,'Project Reference'!$A$2:$E$11,5)</f>
        <v>0</v>
      </c>
      <c r="N62" s="91">
        <f>VLOOKUP($A62,'Project Reference'!$A$2:$F$11,6)</f>
        <v>0</v>
      </c>
      <c r="O62" s="91">
        <f>VLOOKUP($A62,'Project Reference'!$A$2:$G$11,7)</f>
        <v>0</v>
      </c>
      <c r="P62" s="91">
        <f>VLOOKUP($A62,'Project Reference'!$A$2:$H$11,8)</f>
        <v>0</v>
      </c>
      <c r="Q62" s="91">
        <f>VLOOKUP($A62,'Project Reference'!$A$2:$I$11,9)</f>
        <v>0</v>
      </c>
      <c r="R62" s="91">
        <f>VLOOKUP($A62,'Project Reference'!$A$2:$J$11,10)</f>
        <v>0</v>
      </c>
      <c r="S62" s="91">
        <f>VLOOKUP($A62,'Project Reference'!$A$2:$K$11,11)</f>
        <v>0</v>
      </c>
      <c r="T62" s="91">
        <f>VLOOKUP($A62,'Project Reference'!$A$2:$L$11,12)</f>
        <v>0</v>
      </c>
      <c r="U62" s="91">
        <f>VLOOKUP($A62,'Project Reference'!$A$2:$M$11,13)</f>
        <v>0</v>
      </c>
      <c r="V62" s="91">
        <f>VLOOKUP($A62,'Project Reference'!$A$2:$N$11,14)</f>
        <v>0</v>
      </c>
      <c r="W62" s="91">
        <f>VLOOKUP($A62,'Project Reference'!$A$2:$O$11,15)</f>
        <v>0</v>
      </c>
      <c r="X62" s="91">
        <f>VLOOKUP($A62,'Project Reference'!$A$2:$P$11,16)</f>
        <v>0</v>
      </c>
      <c r="Y62" s="13">
        <f>VLOOKUP($A62,'Project Reference'!$A$2:$Q$11,17)</f>
        <v>0</v>
      </c>
    </row>
    <row r="63" spans="1:25" s="1" customFormat="1" x14ac:dyDescent="0.45">
      <c r="A63" s="91"/>
      <c r="B63" s="115"/>
      <c r="C63" s="92"/>
      <c r="D63" s="12"/>
      <c r="E63" s="12"/>
      <c r="F63" s="12"/>
      <c r="G63" s="12"/>
      <c r="H63" s="83"/>
      <c r="I63" s="15"/>
      <c r="J63" s="40"/>
      <c r="K63" s="91">
        <f>VLOOKUP($A63,'Project Reference'!$A$2:$C$11,3)</f>
        <v>0</v>
      </c>
      <c r="L63" s="115">
        <f>VLOOKUP($A63,'Project Reference'!$A$2:$D$11,4)</f>
        <v>0</v>
      </c>
      <c r="M63" s="115">
        <f>VLOOKUP($A63,'Project Reference'!$A$2:$E$11,5)</f>
        <v>0</v>
      </c>
      <c r="N63" s="91">
        <f>VLOOKUP($A63,'Project Reference'!$A$2:$F$11,6)</f>
        <v>0</v>
      </c>
      <c r="O63" s="91">
        <f>VLOOKUP($A63,'Project Reference'!$A$2:$G$11,7)</f>
        <v>0</v>
      </c>
      <c r="P63" s="91">
        <f>VLOOKUP($A63,'Project Reference'!$A$2:$H$11,8)</f>
        <v>0</v>
      </c>
      <c r="Q63" s="91">
        <f>VLOOKUP($A63,'Project Reference'!$A$2:$I$11,9)</f>
        <v>0</v>
      </c>
      <c r="R63" s="91">
        <f>VLOOKUP($A63,'Project Reference'!$A$2:$J$11,10)</f>
        <v>0</v>
      </c>
      <c r="S63" s="91">
        <f>VLOOKUP($A63,'Project Reference'!$A$2:$K$11,11)</f>
        <v>0</v>
      </c>
      <c r="T63" s="91">
        <f>VLOOKUP($A63,'Project Reference'!$A$2:$L$11,12)</f>
        <v>0</v>
      </c>
      <c r="U63" s="91">
        <f>VLOOKUP($A63,'Project Reference'!$A$2:$M$11,13)</f>
        <v>0</v>
      </c>
      <c r="V63" s="91">
        <f>VLOOKUP($A63,'Project Reference'!$A$2:$N$11,14)</f>
        <v>0</v>
      </c>
      <c r="W63" s="91">
        <f>VLOOKUP($A63,'Project Reference'!$A$2:$O$11,15)</f>
        <v>0</v>
      </c>
      <c r="X63" s="91">
        <f>VLOOKUP($A63,'Project Reference'!$A$2:$P$11,16)</f>
        <v>0</v>
      </c>
      <c r="Y63" s="13">
        <f>VLOOKUP($A63,'Project Reference'!$A$2:$Q$11,17)</f>
        <v>0</v>
      </c>
    </row>
    <row r="64" spans="1:25" s="1" customFormat="1" x14ac:dyDescent="0.45">
      <c r="A64" s="91"/>
      <c r="B64" s="115"/>
      <c r="C64" s="92"/>
      <c r="D64" s="12"/>
      <c r="E64" s="12"/>
      <c r="F64" s="12"/>
      <c r="G64" s="12"/>
      <c r="H64" s="83"/>
      <c r="I64" s="15"/>
      <c r="J64" s="40"/>
      <c r="K64" s="91">
        <f>VLOOKUP($A64,'Project Reference'!$A$2:$C$11,3)</f>
        <v>0</v>
      </c>
      <c r="L64" s="115">
        <f>VLOOKUP($A64,'Project Reference'!$A$2:$D$11,4)</f>
        <v>0</v>
      </c>
      <c r="M64" s="115">
        <f>VLOOKUP($A64,'Project Reference'!$A$2:$E$11,5)</f>
        <v>0</v>
      </c>
      <c r="N64" s="91">
        <f>VLOOKUP($A64,'Project Reference'!$A$2:$F$11,6)</f>
        <v>0</v>
      </c>
      <c r="O64" s="91">
        <f>VLOOKUP($A64,'Project Reference'!$A$2:$G$11,7)</f>
        <v>0</v>
      </c>
      <c r="P64" s="91">
        <f>VLOOKUP($A64,'Project Reference'!$A$2:$H$11,8)</f>
        <v>0</v>
      </c>
      <c r="Q64" s="91">
        <f>VLOOKUP($A64,'Project Reference'!$A$2:$I$11,9)</f>
        <v>0</v>
      </c>
      <c r="R64" s="91">
        <f>VLOOKUP($A64,'Project Reference'!$A$2:$J$11,10)</f>
        <v>0</v>
      </c>
      <c r="S64" s="91">
        <f>VLOOKUP($A64,'Project Reference'!$A$2:$K$11,11)</f>
        <v>0</v>
      </c>
      <c r="T64" s="91">
        <f>VLOOKUP($A64,'Project Reference'!$A$2:$L$11,12)</f>
        <v>0</v>
      </c>
      <c r="U64" s="91">
        <f>VLOOKUP($A64,'Project Reference'!$A$2:$M$11,13)</f>
        <v>0</v>
      </c>
      <c r="V64" s="91">
        <f>VLOOKUP($A64,'Project Reference'!$A$2:$N$11,14)</f>
        <v>0</v>
      </c>
      <c r="W64" s="91">
        <f>VLOOKUP($A64,'Project Reference'!$A$2:$O$11,15)</f>
        <v>0</v>
      </c>
      <c r="X64" s="91">
        <f>VLOOKUP($A64,'Project Reference'!$A$2:$P$11,16)</f>
        <v>0</v>
      </c>
      <c r="Y64" s="13">
        <f>VLOOKUP($A64,'Project Reference'!$A$2:$Q$11,17)</f>
        <v>0</v>
      </c>
    </row>
    <row r="65" spans="1:25" s="1" customFormat="1" x14ac:dyDescent="0.45">
      <c r="A65" s="91"/>
      <c r="B65" s="115"/>
      <c r="C65" s="92"/>
      <c r="D65" s="12"/>
      <c r="E65" s="12"/>
      <c r="F65" s="12"/>
      <c r="G65" s="12"/>
      <c r="H65" s="83"/>
      <c r="I65" s="15"/>
      <c r="J65" s="40"/>
      <c r="K65" s="91">
        <f>VLOOKUP($A65,'Project Reference'!$A$2:$C$11,3)</f>
        <v>0</v>
      </c>
      <c r="L65" s="115">
        <f>VLOOKUP($A65,'Project Reference'!$A$2:$D$11,4)</f>
        <v>0</v>
      </c>
      <c r="M65" s="115">
        <f>VLOOKUP($A65,'Project Reference'!$A$2:$E$11,5)</f>
        <v>0</v>
      </c>
      <c r="N65" s="91">
        <f>VLOOKUP($A65,'Project Reference'!$A$2:$F$11,6)</f>
        <v>0</v>
      </c>
      <c r="O65" s="91">
        <f>VLOOKUP($A65,'Project Reference'!$A$2:$G$11,7)</f>
        <v>0</v>
      </c>
      <c r="P65" s="91">
        <f>VLOOKUP($A65,'Project Reference'!$A$2:$H$11,8)</f>
        <v>0</v>
      </c>
      <c r="Q65" s="91">
        <f>VLOOKUP($A65,'Project Reference'!$A$2:$I$11,9)</f>
        <v>0</v>
      </c>
      <c r="R65" s="91">
        <f>VLOOKUP($A65,'Project Reference'!$A$2:$J$11,10)</f>
        <v>0</v>
      </c>
      <c r="S65" s="91">
        <f>VLOOKUP($A65,'Project Reference'!$A$2:$K$11,11)</f>
        <v>0</v>
      </c>
      <c r="T65" s="91">
        <f>VLOOKUP($A65,'Project Reference'!$A$2:$L$11,12)</f>
        <v>0</v>
      </c>
      <c r="U65" s="91">
        <f>VLOOKUP($A65,'Project Reference'!$A$2:$M$11,13)</f>
        <v>0</v>
      </c>
      <c r="V65" s="91">
        <f>VLOOKUP($A65,'Project Reference'!$A$2:$N$11,14)</f>
        <v>0</v>
      </c>
      <c r="W65" s="91">
        <f>VLOOKUP($A65,'Project Reference'!$A$2:$O$11,15)</f>
        <v>0</v>
      </c>
      <c r="X65" s="91">
        <f>VLOOKUP($A65,'Project Reference'!$A$2:$P$11,16)</f>
        <v>0</v>
      </c>
      <c r="Y65" s="13">
        <f>VLOOKUP($A65,'Project Reference'!$A$2:$Q$11,17)</f>
        <v>0</v>
      </c>
    </row>
    <row r="66" spans="1:25" s="1" customFormat="1" x14ac:dyDescent="0.45">
      <c r="A66" s="91"/>
      <c r="B66" s="115"/>
      <c r="C66" s="92"/>
      <c r="D66" s="12"/>
      <c r="E66" s="12"/>
      <c r="F66" s="12"/>
      <c r="G66" s="12"/>
      <c r="H66" s="83"/>
      <c r="I66" s="15"/>
      <c r="J66" s="40"/>
      <c r="K66" s="91">
        <f>VLOOKUP($A66,'Project Reference'!$A$2:$C$11,3)</f>
        <v>0</v>
      </c>
      <c r="L66" s="115">
        <f>VLOOKUP($A66,'Project Reference'!$A$2:$D$11,4)</f>
        <v>0</v>
      </c>
      <c r="M66" s="115">
        <f>VLOOKUP($A66,'Project Reference'!$A$2:$E$11,5)</f>
        <v>0</v>
      </c>
      <c r="N66" s="91">
        <f>VLOOKUP($A66,'Project Reference'!$A$2:$F$11,6)</f>
        <v>0</v>
      </c>
      <c r="O66" s="91">
        <f>VLOOKUP($A66,'Project Reference'!$A$2:$G$11,7)</f>
        <v>0</v>
      </c>
      <c r="P66" s="91">
        <f>VLOOKUP($A66,'Project Reference'!$A$2:$H$11,8)</f>
        <v>0</v>
      </c>
      <c r="Q66" s="91">
        <f>VLOOKUP($A66,'Project Reference'!$A$2:$I$11,9)</f>
        <v>0</v>
      </c>
      <c r="R66" s="91">
        <f>VLOOKUP($A66,'Project Reference'!$A$2:$J$11,10)</f>
        <v>0</v>
      </c>
      <c r="S66" s="91">
        <f>VLOOKUP($A66,'Project Reference'!$A$2:$K$11,11)</f>
        <v>0</v>
      </c>
      <c r="T66" s="91">
        <f>VLOOKUP($A66,'Project Reference'!$A$2:$L$11,12)</f>
        <v>0</v>
      </c>
      <c r="U66" s="91">
        <f>VLOOKUP($A66,'Project Reference'!$A$2:$M$11,13)</f>
        <v>0</v>
      </c>
      <c r="V66" s="91">
        <f>VLOOKUP($A66,'Project Reference'!$A$2:$N$11,14)</f>
        <v>0</v>
      </c>
      <c r="W66" s="91">
        <f>VLOOKUP($A66,'Project Reference'!$A$2:$O$11,15)</f>
        <v>0</v>
      </c>
      <c r="X66" s="91">
        <f>VLOOKUP($A66,'Project Reference'!$A$2:$P$11,16)</f>
        <v>0</v>
      </c>
      <c r="Y66" s="13">
        <f>VLOOKUP($A66,'Project Reference'!$A$2:$Q$11,17)</f>
        <v>0</v>
      </c>
    </row>
    <row r="67" spans="1:25" s="1" customFormat="1" x14ac:dyDescent="0.45">
      <c r="A67" s="91"/>
      <c r="B67" s="115"/>
      <c r="C67" s="92"/>
      <c r="D67" s="12"/>
      <c r="E67" s="12"/>
      <c r="F67" s="12"/>
      <c r="G67" s="12"/>
      <c r="H67" s="83"/>
      <c r="I67" s="15"/>
      <c r="J67" s="40"/>
      <c r="K67" s="91">
        <f>VLOOKUP($A67,'Project Reference'!$A$2:$C$11,3)</f>
        <v>0</v>
      </c>
      <c r="L67" s="115">
        <f>VLOOKUP($A67,'Project Reference'!$A$2:$D$11,4)</f>
        <v>0</v>
      </c>
      <c r="M67" s="115">
        <f>VLOOKUP($A67,'Project Reference'!$A$2:$E$11,5)</f>
        <v>0</v>
      </c>
      <c r="N67" s="91">
        <f>VLOOKUP($A67,'Project Reference'!$A$2:$F$11,6)</f>
        <v>0</v>
      </c>
      <c r="O67" s="91">
        <f>VLOOKUP($A67,'Project Reference'!$A$2:$G$11,7)</f>
        <v>0</v>
      </c>
      <c r="P67" s="91">
        <f>VLOOKUP($A67,'Project Reference'!$A$2:$H$11,8)</f>
        <v>0</v>
      </c>
      <c r="Q67" s="91">
        <f>VLOOKUP($A67,'Project Reference'!$A$2:$I$11,9)</f>
        <v>0</v>
      </c>
      <c r="R67" s="91">
        <f>VLOOKUP($A67,'Project Reference'!$A$2:$J$11,10)</f>
        <v>0</v>
      </c>
      <c r="S67" s="91">
        <f>VLOOKUP($A67,'Project Reference'!$A$2:$K$11,11)</f>
        <v>0</v>
      </c>
      <c r="T67" s="91">
        <f>VLOOKUP($A67,'Project Reference'!$A$2:$L$11,12)</f>
        <v>0</v>
      </c>
      <c r="U67" s="91">
        <f>VLOOKUP($A67,'Project Reference'!$A$2:$M$11,13)</f>
        <v>0</v>
      </c>
      <c r="V67" s="91">
        <f>VLOOKUP($A67,'Project Reference'!$A$2:$N$11,14)</f>
        <v>0</v>
      </c>
      <c r="W67" s="91">
        <f>VLOOKUP($A67,'Project Reference'!$A$2:$O$11,15)</f>
        <v>0</v>
      </c>
      <c r="X67" s="91">
        <f>VLOOKUP($A67,'Project Reference'!$A$2:$P$11,16)</f>
        <v>0</v>
      </c>
      <c r="Y67" s="13">
        <f>VLOOKUP($A67,'Project Reference'!$A$2:$Q$11,17)</f>
        <v>0</v>
      </c>
    </row>
    <row r="68" spans="1:25" s="1" customFormat="1" x14ac:dyDescent="0.45">
      <c r="A68" s="91"/>
      <c r="B68" s="115"/>
      <c r="C68" s="92"/>
      <c r="D68" s="12"/>
      <c r="E68" s="12"/>
      <c r="F68" s="12"/>
      <c r="G68" s="12"/>
      <c r="H68" s="83"/>
      <c r="I68" s="15"/>
      <c r="J68" s="40"/>
      <c r="K68" s="91">
        <f>VLOOKUP($A68,'Project Reference'!$A$2:$C$11,3)</f>
        <v>0</v>
      </c>
      <c r="L68" s="115">
        <f>VLOOKUP($A68,'Project Reference'!$A$2:$D$11,4)</f>
        <v>0</v>
      </c>
      <c r="M68" s="115">
        <f>VLOOKUP($A68,'Project Reference'!$A$2:$E$11,5)</f>
        <v>0</v>
      </c>
      <c r="N68" s="91">
        <f>VLOOKUP($A68,'Project Reference'!$A$2:$F$11,6)</f>
        <v>0</v>
      </c>
      <c r="O68" s="91">
        <f>VLOOKUP($A68,'Project Reference'!$A$2:$G$11,7)</f>
        <v>0</v>
      </c>
      <c r="P68" s="91">
        <f>VLOOKUP($A68,'Project Reference'!$A$2:$H$11,8)</f>
        <v>0</v>
      </c>
      <c r="Q68" s="91">
        <f>VLOOKUP($A68,'Project Reference'!$A$2:$I$11,9)</f>
        <v>0</v>
      </c>
      <c r="R68" s="91">
        <f>VLOOKUP($A68,'Project Reference'!$A$2:$J$11,10)</f>
        <v>0</v>
      </c>
      <c r="S68" s="91">
        <f>VLOOKUP($A68,'Project Reference'!$A$2:$K$11,11)</f>
        <v>0</v>
      </c>
      <c r="T68" s="91">
        <f>VLOOKUP($A68,'Project Reference'!$A$2:$L$11,12)</f>
        <v>0</v>
      </c>
      <c r="U68" s="91">
        <f>VLOOKUP($A68,'Project Reference'!$A$2:$M$11,13)</f>
        <v>0</v>
      </c>
      <c r="V68" s="91">
        <f>VLOOKUP($A68,'Project Reference'!$A$2:$N$11,14)</f>
        <v>0</v>
      </c>
      <c r="W68" s="91">
        <f>VLOOKUP($A68,'Project Reference'!$A$2:$O$11,15)</f>
        <v>0</v>
      </c>
      <c r="X68" s="91">
        <f>VLOOKUP($A68,'Project Reference'!$A$2:$P$11,16)</f>
        <v>0</v>
      </c>
      <c r="Y68" s="13">
        <f>VLOOKUP($A68,'Project Reference'!$A$2:$Q$11,17)</f>
        <v>0</v>
      </c>
    </row>
    <row r="69" spans="1:25" s="1" customFormat="1" x14ac:dyDescent="0.45">
      <c r="A69" s="91"/>
      <c r="B69" s="115"/>
      <c r="C69" s="92"/>
      <c r="D69" s="12"/>
      <c r="E69" s="12"/>
      <c r="F69" s="12"/>
      <c r="G69" s="12"/>
      <c r="H69" s="83"/>
      <c r="I69" s="15"/>
      <c r="J69" s="40"/>
      <c r="K69" s="91">
        <f>VLOOKUP($A69,'Project Reference'!$A$2:$C$11,3)</f>
        <v>0</v>
      </c>
      <c r="L69" s="115">
        <f>VLOOKUP($A69,'Project Reference'!$A$2:$D$11,4)</f>
        <v>0</v>
      </c>
      <c r="M69" s="115">
        <f>VLOOKUP($A69,'Project Reference'!$A$2:$E$11,5)</f>
        <v>0</v>
      </c>
      <c r="N69" s="91">
        <f>VLOOKUP($A69,'Project Reference'!$A$2:$F$11,6)</f>
        <v>0</v>
      </c>
      <c r="O69" s="91">
        <f>VLOOKUP($A69,'Project Reference'!$A$2:$G$11,7)</f>
        <v>0</v>
      </c>
      <c r="P69" s="91">
        <f>VLOOKUP($A69,'Project Reference'!$A$2:$H$11,8)</f>
        <v>0</v>
      </c>
      <c r="Q69" s="91">
        <f>VLOOKUP($A69,'Project Reference'!$A$2:$I$11,9)</f>
        <v>0</v>
      </c>
      <c r="R69" s="91">
        <f>VLOOKUP($A69,'Project Reference'!$A$2:$J$11,10)</f>
        <v>0</v>
      </c>
      <c r="S69" s="91">
        <f>VLOOKUP($A69,'Project Reference'!$A$2:$K$11,11)</f>
        <v>0</v>
      </c>
      <c r="T69" s="91">
        <f>VLOOKUP($A69,'Project Reference'!$A$2:$L$11,12)</f>
        <v>0</v>
      </c>
      <c r="U69" s="91">
        <f>VLOOKUP($A69,'Project Reference'!$A$2:$M$11,13)</f>
        <v>0</v>
      </c>
      <c r="V69" s="91">
        <f>VLOOKUP($A69,'Project Reference'!$A$2:$N$11,14)</f>
        <v>0</v>
      </c>
      <c r="W69" s="91">
        <f>VLOOKUP($A69,'Project Reference'!$A$2:$O$11,15)</f>
        <v>0</v>
      </c>
      <c r="X69" s="91">
        <f>VLOOKUP($A69,'Project Reference'!$A$2:$P$11,16)</f>
        <v>0</v>
      </c>
      <c r="Y69" s="13">
        <f>VLOOKUP($A69,'Project Reference'!$A$2:$Q$11,17)</f>
        <v>0</v>
      </c>
    </row>
    <row r="70" spans="1:25" s="1" customFormat="1" x14ac:dyDescent="0.45">
      <c r="A70" s="91"/>
      <c r="B70" s="115"/>
      <c r="C70" s="92"/>
      <c r="D70" s="12"/>
      <c r="E70" s="12"/>
      <c r="F70" s="12"/>
      <c r="G70" s="12"/>
      <c r="H70" s="83"/>
      <c r="I70" s="15"/>
      <c r="J70" s="40"/>
      <c r="K70" s="91">
        <f>VLOOKUP($A70,'Project Reference'!$A$2:$C$11,3)</f>
        <v>0</v>
      </c>
      <c r="L70" s="115">
        <f>VLOOKUP($A70,'Project Reference'!$A$2:$D$11,4)</f>
        <v>0</v>
      </c>
      <c r="M70" s="115">
        <f>VLOOKUP($A70,'Project Reference'!$A$2:$E$11,5)</f>
        <v>0</v>
      </c>
      <c r="N70" s="91">
        <f>VLOOKUP($A70,'Project Reference'!$A$2:$F$11,6)</f>
        <v>0</v>
      </c>
      <c r="O70" s="91">
        <f>VLOOKUP($A70,'Project Reference'!$A$2:$G$11,7)</f>
        <v>0</v>
      </c>
      <c r="P70" s="91">
        <f>VLOOKUP($A70,'Project Reference'!$A$2:$H$11,8)</f>
        <v>0</v>
      </c>
      <c r="Q70" s="91">
        <f>VLOOKUP($A70,'Project Reference'!$A$2:$I$11,9)</f>
        <v>0</v>
      </c>
      <c r="R70" s="91">
        <f>VLOOKUP($A70,'Project Reference'!$A$2:$J$11,10)</f>
        <v>0</v>
      </c>
      <c r="S70" s="91">
        <f>VLOOKUP($A70,'Project Reference'!$A$2:$K$11,11)</f>
        <v>0</v>
      </c>
      <c r="T70" s="91">
        <f>VLOOKUP($A70,'Project Reference'!$A$2:$L$11,12)</f>
        <v>0</v>
      </c>
      <c r="U70" s="91">
        <f>VLOOKUP($A70,'Project Reference'!$A$2:$M$11,13)</f>
        <v>0</v>
      </c>
      <c r="V70" s="91">
        <f>VLOOKUP($A70,'Project Reference'!$A$2:$N$11,14)</f>
        <v>0</v>
      </c>
      <c r="W70" s="91">
        <f>VLOOKUP($A70,'Project Reference'!$A$2:$O$11,15)</f>
        <v>0</v>
      </c>
      <c r="X70" s="91">
        <f>VLOOKUP($A70,'Project Reference'!$A$2:$P$11,16)</f>
        <v>0</v>
      </c>
      <c r="Y70" s="13">
        <f>VLOOKUP($A70,'Project Reference'!$A$2:$Q$11,17)</f>
        <v>0</v>
      </c>
    </row>
    <row r="71" spans="1:25" s="1" customFormat="1" x14ac:dyDescent="0.45">
      <c r="A71" s="91"/>
      <c r="B71" s="115"/>
      <c r="C71" s="92"/>
      <c r="D71" s="12"/>
      <c r="E71" s="12"/>
      <c r="F71" s="12"/>
      <c r="G71" s="12"/>
      <c r="H71" s="83"/>
      <c r="I71" s="15"/>
      <c r="J71" s="40"/>
      <c r="K71" s="91">
        <f>VLOOKUP($A71,'Project Reference'!$A$2:$C$11,3)</f>
        <v>0</v>
      </c>
      <c r="L71" s="115">
        <f>VLOOKUP($A71,'Project Reference'!$A$2:$D$11,4)</f>
        <v>0</v>
      </c>
      <c r="M71" s="115">
        <f>VLOOKUP($A71,'Project Reference'!$A$2:$E$11,5)</f>
        <v>0</v>
      </c>
      <c r="N71" s="91">
        <f>VLOOKUP($A71,'Project Reference'!$A$2:$F$11,6)</f>
        <v>0</v>
      </c>
      <c r="O71" s="91">
        <f>VLOOKUP($A71,'Project Reference'!$A$2:$G$11,7)</f>
        <v>0</v>
      </c>
      <c r="P71" s="91">
        <f>VLOOKUP($A71,'Project Reference'!$A$2:$H$11,8)</f>
        <v>0</v>
      </c>
      <c r="Q71" s="91">
        <f>VLOOKUP($A71,'Project Reference'!$A$2:$I$11,9)</f>
        <v>0</v>
      </c>
      <c r="R71" s="91">
        <f>VLOOKUP($A71,'Project Reference'!$A$2:$J$11,10)</f>
        <v>0</v>
      </c>
      <c r="S71" s="91">
        <f>VLOOKUP($A71,'Project Reference'!$A$2:$K$11,11)</f>
        <v>0</v>
      </c>
      <c r="T71" s="91">
        <f>VLOOKUP($A71,'Project Reference'!$A$2:$L$11,12)</f>
        <v>0</v>
      </c>
      <c r="U71" s="91">
        <f>VLOOKUP($A71,'Project Reference'!$A$2:$M$11,13)</f>
        <v>0</v>
      </c>
      <c r="V71" s="91">
        <f>VLOOKUP($A71,'Project Reference'!$A$2:$N$11,14)</f>
        <v>0</v>
      </c>
      <c r="W71" s="91">
        <f>VLOOKUP($A71,'Project Reference'!$A$2:$O$11,15)</f>
        <v>0</v>
      </c>
      <c r="X71" s="91">
        <f>VLOOKUP($A71,'Project Reference'!$A$2:$P$11,16)</f>
        <v>0</v>
      </c>
      <c r="Y71" s="13">
        <f>VLOOKUP($A71,'Project Reference'!$A$2:$Q$11,17)</f>
        <v>0</v>
      </c>
    </row>
    <row r="72" spans="1:25" s="1" customFormat="1" x14ac:dyDescent="0.45">
      <c r="A72" s="91"/>
      <c r="B72" s="115"/>
      <c r="C72" s="92"/>
      <c r="D72" s="12"/>
      <c r="E72" s="12"/>
      <c r="F72" s="12"/>
      <c r="G72" s="12"/>
      <c r="H72" s="83"/>
      <c r="I72" s="15"/>
      <c r="J72" s="40"/>
      <c r="K72" s="91">
        <f>VLOOKUP($A72,'Project Reference'!$A$2:$C$11,3)</f>
        <v>0</v>
      </c>
      <c r="L72" s="115">
        <f>VLOOKUP($A72,'Project Reference'!$A$2:$D$11,4)</f>
        <v>0</v>
      </c>
      <c r="M72" s="115">
        <f>VLOOKUP($A72,'Project Reference'!$A$2:$E$11,5)</f>
        <v>0</v>
      </c>
      <c r="N72" s="91">
        <f>VLOOKUP($A72,'Project Reference'!$A$2:$F$11,6)</f>
        <v>0</v>
      </c>
      <c r="O72" s="91">
        <f>VLOOKUP($A72,'Project Reference'!$A$2:$G$11,7)</f>
        <v>0</v>
      </c>
      <c r="P72" s="91">
        <f>VLOOKUP($A72,'Project Reference'!$A$2:$H$11,8)</f>
        <v>0</v>
      </c>
      <c r="Q72" s="91">
        <f>VLOOKUP($A72,'Project Reference'!$A$2:$I$11,9)</f>
        <v>0</v>
      </c>
      <c r="R72" s="91">
        <f>VLOOKUP($A72,'Project Reference'!$A$2:$J$11,10)</f>
        <v>0</v>
      </c>
      <c r="S72" s="91">
        <f>VLOOKUP($A72,'Project Reference'!$A$2:$K$11,11)</f>
        <v>0</v>
      </c>
      <c r="T72" s="91">
        <f>VLOOKUP($A72,'Project Reference'!$A$2:$L$11,12)</f>
        <v>0</v>
      </c>
      <c r="U72" s="91">
        <f>VLOOKUP($A72,'Project Reference'!$A$2:$M$11,13)</f>
        <v>0</v>
      </c>
      <c r="V72" s="91">
        <f>VLOOKUP($A72,'Project Reference'!$A$2:$N$11,14)</f>
        <v>0</v>
      </c>
      <c r="W72" s="91">
        <f>VLOOKUP($A72,'Project Reference'!$A$2:$O$11,15)</f>
        <v>0</v>
      </c>
      <c r="X72" s="91">
        <f>VLOOKUP($A72,'Project Reference'!$A$2:$P$11,16)</f>
        <v>0</v>
      </c>
      <c r="Y72" s="13">
        <f>VLOOKUP($A72,'Project Reference'!$A$2:$Q$11,17)</f>
        <v>0</v>
      </c>
    </row>
    <row r="73" spans="1:25" s="1" customFormat="1" x14ac:dyDescent="0.45">
      <c r="A73" s="91"/>
      <c r="B73" s="115"/>
      <c r="C73" s="92"/>
      <c r="D73" s="12"/>
      <c r="E73" s="12"/>
      <c r="F73" s="12"/>
      <c r="G73" s="12"/>
      <c r="H73" s="83"/>
      <c r="I73" s="15"/>
      <c r="J73" s="40"/>
      <c r="K73" s="91">
        <f>VLOOKUP($A73,'Project Reference'!$A$2:$C$11,3)</f>
        <v>0</v>
      </c>
      <c r="L73" s="115">
        <f>VLOOKUP($A73,'Project Reference'!$A$2:$D$11,4)</f>
        <v>0</v>
      </c>
      <c r="M73" s="115">
        <f>VLOOKUP($A73,'Project Reference'!$A$2:$E$11,5)</f>
        <v>0</v>
      </c>
      <c r="N73" s="91">
        <f>VLOOKUP($A73,'Project Reference'!$A$2:$F$11,6)</f>
        <v>0</v>
      </c>
      <c r="O73" s="91">
        <f>VLOOKUP($A73,'Project Reference'!$A$2:$G$11,7)</f>
        <v>0</v>
      </c>
      <c r="P73" s="91">
        <f>VLOOKUP($A73,'Project Reference'!$A$2:$H$11,8)</f>
        <v>0</v>
      </c>
      <c r="Q73" s="91">
        <f>VLOOKUP($A73,'Project Reference'!$A$2:$I$11,9)</f>
        <v>0</v>
      </c>
      <c r="R73" s="91">
        <f>VLOOKUP($A73,'Project Reference'!$A$2:$J$11,10)</f>
        <v>0</v>
      </c>
      <c r="S73" s="91">
        <f>VLOOKUP($A73,'Project Reference'!$A$2:$K$11,11)</f>
        <v>0</v>
      </c>
      <c r="T73" s="91">
        <f>VLOOKUP($A73,'Project Reference'!$A$2:$L$11,12)</f>
        <v>0</v>
      </c>
      <c r="U73" s="91">
        <f>VLOOKUP($A73,'Project Reference'!$A$2:$M$11,13)</f>
        <v>0</v>
      </c>
      <c r="V73" s="91">
        <f>VLOOKUP($A73,'Project Reference'!$A$2:$N$11,14)</f>
        <v>0</v>
      </c>
      <c r="W73" s="91">
        <f>VLOOKUP($A73,'Project Reference'!$A$2:$O$11,15)</f>
        <v>0</v>
      </c>
      <c r="X73" s="91">
        <f>VLOOKUP($A73,'Project Reference'!$A$2:$P$11,16)</f>
        <v>0</v>
      </c>
      <c r="Y73" s="13">
        <f>VLOOKUP($A73,'Project Reference'!$A$2:$Q$11,17)</f>
        <v>0</v>
      </c>
    </row>
    <row r="74" spans="1:25" s="1" customFormat="1" x14ac:dyDescent="0.45">
      <c r="A74" s="91"/>
      <c r="B74" s="115"/>
      <c r="C74" s="92"/>
      <c r="D74" s="12"/>
      <c r="E74" s="12"/>
      <c r="F74" s="12"/>
      <c r="G74" s="12"/>
      <c r="H74" s="83"/>
      <c r="I74" s="15"/>
      <c r="J74" s="40"/>
      <c r="K74" s="91">
        <f>VLOOKUP($A74,'Project Reference'!$A$2:$C$11,3)</f>
        <v>0</v>
      </c>
      <c r="L74" s="91">
        <f>VLOOKUP($A74,'Project Reference'!$A$2:$D$11,4)</f>
        <v>0</v>
      </c>
      <c r="M74" s="115">
        <f>VLOOKUP($A74,'Project Reference'!$A$2:$E$11,5)</f>
        <v>0</v>
      </c>
      <c r="N74" s="91">
        <f>VLOOKUP($A74,'Project Reference'!$A$2:$F$11,6)</f>
        <v>0</v>
      </c>
      <c r="O74" s="91">
        <f>VLOOKUP($A74,'Project Reference'!$A$2:$G$11,7)</f>
        <v>0</v>
      </c>
      <c r="P74" s="91">
        <f>VLOOKUP($A74,'Project Reference'!$A$2:$H$11,8)</f>
        <v>0</v>
      </c>
      <c r="Q74" s="91">
        <f>VLOOKUP($A74,'Project Reference'!$A$2:$I$11,9)</f>
        <v>0</v>
      </c>
      <c r="R74" s="91">
        <f>VLOOKUP($A74,'Project Reference'!$A$2:$J$11,10)</f>
        <v>0</v>
      </c>
      <c r="S74" s="91">
        <f>VLOOKUP($A74,'Project Reference'!$A$2:$K$11,11)</f>
        <v>0</v>
      </c>
      <c r="T74" s="91">
        <f>VLOOKUP($A74,'Project Reference'!$A$2:$L$11,12)</f>
        <v>0</v>
      </c>
      <c r="U74" s="91">
        <f>VLOOKUP($A74,'Project Reference'!$A$2:$M$11,13)</f>
        <v>0</v>
      </c>
      <c r="V74" s="91">
        <f>VLOOKUP($A74,'Project Reference'!$A$2:$N$11,14)</f>
        <v>0</v>
      </c>
      <c r="W74" s="91">
        <f>VLOOKUP($A74,'Project Reference'!$A$2:$O$11,15)</f>
        <v>0</v>
      </c>
      <c r="X74" s="91">
        <f>VLOOKUP($A74,'Project Reference'!$A$2:$P$11,16)</f>
        <v>0</v>
      </c>
      <c r="Y74" s="13">
        <f>VLOOKUP($A74,'Project Reference'!$A$2:$Q$11,17)</f>
        <v>0</v>
      </c>
    </row>
    <row r="75" spans="1:25" s="1" customFormat="1" x14ac:dyDescent="0.45">
      <c r="A75" s="91"/>
      <c r="B75" s="115"/>
      <c r="C75" s="92"/>
      <c r="D75" s="12"/>
      <c r="E75" s="12"/>
      <c r="F75" s="12"/>
      <c r="G75" s="12"/>
      <c r="H75" s="83"/>
      <c r="I75" s="15"/>
      <c r="J75" s="40"/>
      <c r="K75" s="91">
        <f>VLOOKUP($A75,'Project Reference'!$A$2:$C$11,3)</f>
        <v>0</v>
      </c>
      <c r="L75" s="91">
        <f>VLOOKUP($A75,'Project Reference'!$A$2:$D$11,4)</f>
        <v>0</v>
      </c>
      <c r="M75" s="115">
        <f>VLOOKUP($A75,'Project Reference'!$A$2:$E$11,5)</f>
        <v>0</v>
      </c>
      <c r="N75" s="91">
        <f>VLOOKUP($A75,'Project Reference'!$A$2:$F$11,6)</f>
        <v>0</v>
      </c>
      <c r="O75" s="91">
        <f>VLOOKUP($A75,'Project Reference'!$A$2:$G$11,7)</f>
        <v>0</v>
      </c>
      <c r="P75" s="91">
        <f>VLOOKUP($A75,'Project Reference'!$A$2:$H$11,8)</f>
        <v>0</v>
      </c>
      <c r="Q75" s="91">
        <f>VLOOKUP($A75,'Project Reference'!$A$2:$I$11,9)</f>
        <v>0</v>
      </c>
      <c r="R75" s="91">
        <f>VLOOKUP($A75,'Project Reference'!$A$2:$J$11,10)</f>
        <v>0</v>
      </c>
      <c r="S75" s="91">
        <f>VLOOKUP($A75,'Project Reference'!$A$2:$K$11,11)</f>
        <v>0</v>
      </c>
      <c r="T75" s="91">
        <f>VLOOKUP($A75,'Project Reference'!$A$2:$L$11,12)</f>
        <v>0</v>
      </c>
      <c r="U75" s="91">
        <f>VLOOKUP($A75,'Project Reference'!$A$2:$M$11,13)</f>
        <v>0</v>
      </c>
      <c r="V75" s="91">
        <f>VLOOKUP($A75,'Project Reference'!$A$2:$N$11,14)</f>
        <v>0</v>
      </c>
      <c r="W75" s="91">
        <f>VLOOKUP($A75,'Project Reference'!$A$2:$O$11,15)</f>
        <v>0</v>
      </c>
      <c r="X75" s="91">
        <f>VLOOKUP($A75,'Project Reference'!$A$2:$P$11,16)</f>
        <v>0</v>
      </c>
      <c r="Y75" s="13">
        <f>VLOOKUP($A75,'Project Reference'!$A$2:$Q$11,17)</f>
        <v>0</v>
      </c>
    </row>
    <row r="76" spans="1:25" s="1" customFormat="1" x14ac:dyDescent="0.45">
      <c r="A76" s="91"/>
      <c r="B76" s="115"/>
      <c r="C76" s="92"/>
      <c r="D76" s="12"/>
      <c r="E76" s="12"/>
      <c r="F76" s="12"/>
      <c r="G76" s="12"/>
      <c r="H76" s="83"/>
      <c r="I76" s="15"/>
      <c r="J76" s="40"/>
      <c r="K76" s="91">
        <f>VLOOKUP($A76,'Project Reference'!$A$2:$C$11,3)</f>
        <v>0</v>
      </c>
      <c r="L76" s="91">
        <f>VLOOKUP($A76,'Project Reference'!$A$2:$D$11,4)</f>
        <v>0</v>
      </c>
      <c r="M76" s="115">
        <f>VLOOKUP($A76,'Project Reference'!$A$2:$E$11,5)</f>
        <v>0</v>
      </c>
      <c r="N76" s="91">
        <f>VLOOKUP($A76,'Project Reference'!$A$2:$F$11,6)</f>
        <v>0</v>
      </c>
      <c r="O76" s="91">
        <f>VLOOKUP($A76,'Project Reference'!$A$2:$G$11,7)</f>
        <v>0</v>
      </c>
      <c r="P76" s="91">
        <f>VLOOKUP($A76,'Project Reference'!$A$2:$H$11,8)</f>
        <v>0</v>
      </c>
      <c r="Q76" s="91">
        <f>VLOOKUP($A76,'Project Reference'!$A$2:$I$11,9)</f>
        <v>0</v>
      </c>
      <c r="R76" s="91">
        <f>VLOOKUP($A76,'Project Reference'!$A$2:$J$11,10)</f>
        <v>0</v>
      </c>
      <c r="S76" s="91">
        <f>VLOOKUP($A76,'Project Reference'!$A$2:$K$11,11)</f>
        <v>0</v>
      </c>
      <c r="T76" s="91">
        <f>VLOOKUP($A76,'Project Reference'!$A$2:$L$11,12)</f>
        <v>0</v>
      </c>
      <c r="U76" s="91">
        <f>VLOOKUP($A76,'Project Reference'!$A$2:$M$11,13)</f>
        <v>0</v>
      </c>
      <c r="V76" s="91">
        <f>VLOOKUP($A76,'Project Reference'!$A$2:$N$11,14)</f>
        <v>0</v>
      </c>
      <c r="W76" s="91">
        <f>VLOOKUP($A76,'Project Reference'!$A$2:$O$11,15)</f>
        <v>0</v>
      </c>
      <c r="X76" s="91">
        <f>VLOOKUP($A76,'Project Reference'!$A$2:$P$11,16)</f>
        <v>0</v>
      </c>
      <c r="Y76" s="13">
        <f>VLOOKUP($A76,'Project Reference'!$A$2:$Q$11,17)</f>
        <v>0</v>
      </c>
    </row>
    <row r="77" spans="1:25" s="1" customFormat="1" x14ac:dyDescent="0.45">
      <c r="A77" s="91"/>
      <c r="B77" s="115"/>
      <c r="C77" s="92"/>
      <c r="D77" s="12"/>
      <c r="E77" s="12"/>
      <c r="F77" s="12"/>
      <c r="G77" s="12"/>
      <c r="H77" s="83"/>
      <c r="I77" s="15"/>
      <c r="J77" s="40"/>
      <c r="K77" s="91">
        <f>VLOOKUP($A77,'Project Reference'!$A$2:$C$11,3)</f>
        <v>0</v>
      </c>
      <c r="L77" s="91">
        <f>VLOOKUP($A77,'Project Reference'!$A$2:$D$11,4)</f>
        <v>0</v>
      </c>
      <c r="M77" s="115">
        <f>VLOOKUP($A77,'Project Reference'!$A$2:$E$11,5)</f>
        <v>0</v>
      </c>
      <c r="N77" s="91">
        <f>VLOOKUP($A77,'Project Reference'!$A$2:$F$11,6)</f>
        <v>0</v>
      </c>
      <c r="O77" s="91">
        <f>VLOOKUP($A77,'Project Reference'!$A$2:$G$11,7)</f>
        <v>0</v>
      </c>
      <c r="P77" s="91">
        <f>VLOOKUP($A77,'Project Reference'!$A$2:$H$11,8)</f>
        <v>0</v>
      </c>
      <c r="Q77" s="91">
        <f>VLOOKUP($A77,'Project Reference'!$A$2:$I$11,9)</f>
        <v>0</v>
      </c>
      <c r="R77" s="91">
        <f>VLOOKUP($A77,'Project Reference'!$A$2:$J$11,10)</f>
        <v>0</v>
      </c>
      <c r="S77" s="91">
        <f>VLOOKUP($A77,'Project Reference'!$A$2:$K$11,11)</f>
        <v>0</v>
      </c>
      <c r="T77" s="91">
        <f>VLOOKUP($A77,'Project Reference'!$A$2:$L$11,12)</f>
        <v>0</v>
      </c>
      <c r="U77" s="91">
        <f>VLOOKUP($A77,'Project Reference'!$A$2:$M$11,13)</f>
        <v>0</v>
      </c>
      <c r="V77" s="91">
        <f>VLOOKUP($A77,'Project Reference'!$A$2:$N$11,14)</f>
        <v>0</v>
      </c>
      <c r="W77" s="91">
        <f>VLOOKUP($A77,'Project Reference'!$A$2:$O$11,15)</f>
        <v>0</v>
      </c>
      <c r="X77" s="91">
        <f>VLOOKUP($A77,'Project Reference'!$A$2:$P$11,16)</f>
        <v>0</v>
      </c>
      <c r="Y77" s="13">
        <f>VLOOKUP($A77,'Project Reference'!$A$2:$Q$11,17)</f>
        <v>0</v>
      </c>
    </row>
    <row r="78" spans="1:25" s="1" customFormat="1" x14ac:dyDescent="0.45">
      <c r="A78" s="91"/>
      <c r="B78" s="115"/>
      <c r="C78" s="92"/>
      <c r="D78" s="12"/>
      <c r="E78" s="12"/>
      <c r="F78" s="12"/>
      <c r="G78" s="12"/>
      <c r="H78" s="83"/>
      <c r="I78" s="15"/>
      <c r="J78" s="40"/>
      <c r="K78" s="91">
        <f>VLOOKUP($A78,'Project Reference'!$A$2:$C$11,3)</f>
        <v>0</v>
      </c>
      <c r="L78" s="91">
        <f>VLOOKUP($A78,'Project Reference'!$A$2:$D$11,4)</f>
        <v>0</v>
      </c>
      <c r="M78" s="115">
        <f>VLOOKUP($A78,'Project Reference'!$A$2:$E$11,5)</f>
        <v>0</v>
      </c>
      <c r="N78" s="91">
        <f>VLOOKUP($A78,'Project Reference'!$A$2:$F$11,6)</f>
        <v>0</v>
      </c>
      <c r="O78" s="91">
        <f>VLOOKUP($A78,'Project Reference'!$A$2:$G$11,7)</f>
        <v>0</v>
      </c>
      <c r="P78" s="91">
        <f>VLOOKUP($A78,'Project Reference'!$A$2:$H$11,8)</f>
        <v>0</v>
      </c>
      <c r="Q78" s="91">
        <f>VLOOKUP($A78,'Project Reference'!$A$2:$I$11,9)</f>
        <v>0</v>
      </c>
      <c r="R78" s="91">
        <f>VLOOKUP($A78,'Project Reference'!$A$2:$J$11,10)</f>
        <v>0</v>
      </c>
      <c r="S78" s="91">
        <f>VLOOKUP($A78,'Project Reference'!$A$2:$K$11,11)</f>
        <v>0</v>
      </c>
      <c r="T78" s="91">
        <f>VLOOKUP($A78,'Project Reference'!$A$2:$L$11,12)</f>
        <v>0</v>
      </c>
      <c r="U78" s="91">
        <f>VLOOKUP($A78,'Project Reference'!$A$2:$M$11,13)</f>
        <v>0</v>
      </c>
      <c r="V78" s="91">
        <f>VLOOKUP($A78,'Project Reference'!$A$2:$N$11,14)</f>
        <v>0</v>
      </c>
      <c r="W78" s="91">
        <f>VLOOKUP($A78,'Project Reference'!$A$2:$O$11,15)</f>
        <v>0</v>
      </c>
      <c r="X78" s="91">
        <f>VLOOKUP($A78,'Project Reference'!$A$2:$P$11,16)</f>
        <v>0</v>
      </c>
      <c r="Y78" s="13">
        <f>VLOOKUP($A78,'Project Reference'!$A$2:$Q$11,17)</f>
        <v>0</v>
      </c>
    </row>
    <row r="79" spans="1:25" s="1" customFormat="1" x14ac:dyDescent="0.45">
      <c r="A79" s="91"/>
      <c r="B79" s="115"/>
      <c r="C79" s="92"/>
      <c r="D79" s="12"/>
      <c r="E79" s="12"/>
      <c r="F79" s="12"/>
      <c r="G79" s="12"/>
      <c r="H79" s="83"/>
      <c r="I79" s="15"/>
      <c r="J79" s="40"/>
      <c r="K79" s="91">
        <f>VLOOKUP($A79,'Project Reference'!$A$2:$C$11,3)</f>
        <v>0</v>
      </c>
      <c r="L79" s="91">
        <f>VLOOKUP($A79,'Project Reference'!$A$2:$D$11,4)</f>
        <v>0</v>
      </c>
      <c r="M79" s="115">
        <f>VLOOKUP($A79,'Project Reference'!$A$2:$E$11,5)</f>
        <v>0</v>
      </c>
      <c r="N79" s="91">
        <f>VLOOKUP($A79,'Project Reference'!$A$2:$F$11,6)</f>
        <v>0</v>
      </c>
      <c r="O79" s="91">
        <f>VLOOKUP($A79,'Project Reference'!$A$2:$G$11,7)</f>
        <v>0</v>
      </c>
      <c r="P79" s="91">
        <f>VLOOKUP($A79,'Project Reference'!$A$2:$H$11,8)</f>
        <v>0</v>
      </c>
      <c r="Q79" s="91">
        <f>VLOOKUP($A79,'Project Reference'!$A$2:$I$11,9)</f>
        <v>0</v>
      </c>
      <c r="R79" s="91">
        <f>VLOOKUP($A79,'Project Reference'!$A$2:$J$11,10)</f>
        <v>0</v>
      </c>
      <c r="S79" s="91">
        <f>VLOOKUP($A79,'Project Reference'!$A$2:$K$11,11)</f>
        <v>0</v>
      </c>
      <c r="T79" s="91">
        <f>VLOOKUP($A79,'Project Reference'!$A$2:$L$11,12)</f>
        <v>0</v>
      </c>
      <c r="U79" s="91">
        <f>VLOOKUP($A79,'Project Reference'!$A$2:$M$11,13)</f>
        <v>0</v>
      </c>
      <c r="V79" s="91">
        <f>VLOOKUP($A79,'Project Reference'!$A$2:$N$11,14)</f>
        <v>0</v>
      </c>
      <c r="W79" s="91">
        <f>VLOOKUP($A79,'Project Reference'!$A$2:$O$11,15)</f>
        <v>0</v>
      </c>
      <c r="X79" s="91">
        <f>VLOOKUP($A79,'Project Reference'!$A$2:$P$11,16)</f>
        <v>0</v>
      </c>
      <c r="Y79" s="13">
        <f>VLOOKUP($A79,'Project Reference'!$A$2:$Q$11,17)</f>
        <v>0</v>
      </c>
    </row>
    <row r="80" spans="1:25" s="1" customFormat="1" x14ac:dyDescent="0.45">
      <c r="A80" s="91"/>
      <c r="B80" s="115"/>
      <c r="C80" s="92"/>
      <c r="D80" s="12"/>
      <c r="E80" s="12"/>
      <c r="F80" s="12"/>
      <c r="G80" s="12"/>
      <c r="H80" s="83"/>
      <c r="I80" s="15"/>
      <c r="J80" s="40"/>
      <c r="K80" s="91">
        <f>VLOOKUP($A80,'Project Reference'!$A$2:$C$11,3)</f>
        <v>0</v>
      </c>
      <c r="L80" s="91">
        <f>VLOOKUP($A80,'Project Reference'!$A$2:$D$11,4)</f>
        <v>0</v>
      </c>
      <c r="M80" s="115">
        <f>VLOOKUP($A80,'Project Reference'!$A$2:$E$11,5)</f>
        <v>0</v>
      </c>
      <c r="N80" s="91">
        <f>VLOOKUP($A80,'Project Reference'!$A$2:$F$11,6)</f>
        <v>0</v>
      </c>
      <c r="O80" s="91">
        <f>VLOOKUP($A80,'Project Reference'!$A$2:$G$11,7)</f>
        <v>0</v>
      </c>
      <c r="P80" s="91">
        <f>VLOOKUP($A80,'Project Reference'!$A$2:$H$11,8)</f>
        <v>0</v>
      </c>
      <c r="Q80" s="91">
        <f>VLOOKUP($A80,'Project Reference'!$A$2:$I$11,9)</f>
        <v>0</v>
      </c>
      <c r="R80" s="91">
        <f>VLOOKUP($A80,'Project Reference'!$A$2:$J$11,10)</f>
        <v>0</v>
      </c>
      <c r="S80" s="91">
        <f>VLOOKUP($A80,'Project Reference'!$A$2:$K$11,11)</f>
        <v>0</v>
      </c>
      <c r="T80" s="91">
        <f>VLOOKUP($A80,'Project Reference'!$A$2:$L$11,12)</f>
        <v>0</v>
      </c>
      <c r="U80" s="91">
        <f>VLOOKUP($A80,'Project Reference'!$A$2:$M$11,13)</f>
        <v>0</v>
      </c>
      <c r="V80" s="91">
        <f>VLOOKUP($A80,'Project Reference'!$A$2:$N$11,14)</f>
        <v>0</v>
      </c>
      <c r="W80" s="91">
        <f>VLOOKUP($A80,'Project Reference'!$A$2:$O$11,15)</f>
        <v>0</v>
      </c>
      <c r="X80" s="91">
        <f>VLOOKUP($A80,'Project Reference'!$A$2:$P$11,16)</f>
        <v>0</v>
      </c>
      <c r="Y80" s="13">
        <f>VLOOKUP($A80,'Project Reference'!$A$2:$Q$11,17)</f>
        <v>0</v>
      </c>
    </row>
    <row r="81" spans="1:25" s="1" customFormat="1" x14ac:dyDescent="0.45">
      <c r="A81" s="91"/>
      <c r="B81" s="115"/>
      <c r="C81" s="92"/>
      <c r="D81" s="12"/>
      <c r="E81" s="12"/>
      <c r="F81" s="12"/>
      <c r="G81" s="12"/>
      <c r="H81" s="83"/>
      <c r="I81" s="15"/>
      <c r="J81" s="40"/>
      <c r="K81" s="91">
        <f>VLOOKUP($A81,'Project Reference'!$A$2:$C$11,3)</f>
        <v>0</v>
      </c>
      <c r="L81" s="91">
        <f>VLOOKUP($A81,'Project Reference'!$A$2:$D$11,4)</f>
        <v>0</v>
      </c>
      <c r="M81" s="115">
        <f>VLOOKUP($A81,'Project Reference'!$A$2:$E$11,5)</f>
        <v>0</v>
      </c>
      <c r="N81" s="91">
        <f>VLOOKUP($A81,'Project Reference'!$A$2:$F$11,6)</f>
        <v>0</v>
      </c>
      <c r="O81" s="91">
        <f>VLOOKUP($A81,'Project Reference'!$A$2:$G$11,7)</f>
        <v>0</v>
      </c>
      <c r="P81" s="91">
        <f>VLOOKUP($A81,'Project Reference'!$A$2:$H$11,8)</f>
        <v>0</v>
      </c>
      <c r="Q81" s="91">
        <f>VLOOKUP($A81,'Project Reference'!$A$2:$I$11,9)</f>
        <v>0</v>
      </c>
      <c r="R81" s="91">
        <f>VLOOKUP($A81,'Project Reference'!$A$2:$J$11,10)</f>
        <v>0</v>
      </c>
      <c r="S81" s="91">
        <f>VLOOKUP($A81,'Project Reference'!$A$2:$K$11,11)</f>
        <v>0</v>
      </c>
      <c r="T81" s="91">
        <f>VLOOKUP($A81,'Project Reference'!$A$2:$L$11,12)</f>
        <v>0</v>
      </c>
      <c r="U81" s="91">
        <f>VLOOKUP($A81,'Project Reference'!$A$2:$M$11,13)</f>
        <v>0</v>
      </c>
      <c r="V81" s="91">
        <f>VLOOKUP($A81,'Project Reference'!$A$2:$N$11,14)</f>
        <v>0</v>
      </c>
      <c r="W81" s="91">
        <f>VLOOKUP($A81,'Project Reference'!$A$2:$O$11,15)</f>
        <v>0</v>
      </c>
      <c r="X81" s="91">
        <f>VLOOKUP($A81,'Project Reference'!$A$2:$P$11,16)</f>
        <v>0</v>
      </c>
      <c r="Y81" s="13">
        <f>VLOOKUP($A81,'Project Reference'!$A$2:$Q$11,17)</f>
        <v>0</v>
      </c>
    </row>
    <row r="82" spans="1:25" s="1" customFormat="1" x14ac:dyDescent="0.45">
      <c r="A82" s="91"/>
      <c r="B82" s="115"/>
      <c r="C82" s="92"/>
      <c r="D82" s="12"/>
      <c r="E82" s="12"/>
      <c r="F82" s="12"/>
      <c r="G82" s="12"/>
      <c r="H82" s="83"/>
      <c r="I82" s="15"/>
      <c r="J82" s="40"/>
      <c r="K82" s="91">
        <f>VLOOKUP($A82,'Project Reference'!$A$2:$C$11,3)</f>
        <v>0</v>
      </c>
      <c r="L82" s="91">
        <f>VLOOKUP($A82,'Project Reference'!$A$2:$D$11,4)</f>
        <v>0</v>
      </c>
      <c r="M82" s="115">
        <f>VLOOKUP($A82,'Project Reference'!$A$2:$E$11,5)</f>
        <v>0</v>
      </c>
      <c r="N82" s="91">
        <f>VLOOKUP($A82,'Project Reference'!$A$2:$F$11,6)</f>
        <v>0</v>
      </c>
      <c r="O82" s="91">
        <f>VLOOKUP($A82,'Project Reference'!$A$2:$G$11,7)</f>
        <v>0</v>
      </c>
      <c r="P82" s="91">
        <f>VLOOKUP($A82,'Project Reference'!$A$2:$H$11,8)</f>
        <v>0</v>
      </c>
      <c r="Q82" s="91">
        <f>VLOOKUP($A82,'Project Reference'!$A$2:$I$11,9)</f>
        <v>0</v>
      </c>
      <c r="R82" s="91">
        <f>VLOOKUP($A82,'Project Reference'!$A$2:$J$11,10)</f>
        <v>0</v>
      </c>
      <c r="S82" s="91">
        <f>VLOOKUP($A82,'Project Reference'!$A$2:$K$11,11)</f>
        <v>0</v>
      </c>
      <c r="T82" s="91">
        <f>VLOOKUP($A82,'Project Reference'!$A$2:$L$11,12)</f>
        <v>0</v>
      </c>
      <c r="U82" s="91">
        <f>VLOOKUP($A82,'Project Reference'!$A$2:$M$11,13)</f>
        <v>0</v>
      </c>
      <c r="V82" s="91">
        <f>VLOOKUP($A82,'Project Reference'!$A$2:$N$11,14)</f>
        <v>0</v>
      </c>
      <c r="W82" s="91">
        <f>VLOOKUP($A82,'Project Reference'!$A$2:$O$11,15)</f>
        <v>0</v>
      </c>
      <c r="X82" s="91">
        <f>VLOOKUP($A82,'Project Reference'!$A$2:$P$11,16)</f>
        <v>0</v>
      </c>
      <c r="Y82" s="13">
        <f>VLOOKUP($A82,'Project Reference'!$A$2:$Q$11,17)</f>
        <v>0</v>
      </c>
    </row>
    <row r="83" spans="1:25" s="1" customFormat="1" x14ac:dyDescent="0.45">
      <c r="A83" s="91"/>
      <c r="B83" s="115"/>
      <c r="C83" s="92"/>
      <c r="D83" s="12"/>
      <c r="E83" s="12"/>
      <c r="F83" s="12"/>
      <c r="G83" s="12"/>
      <c r="H83" s="83"/>
      <c r="I83" s="15"/>
      <c r="J83" s="40"/>
      <c r="K83" s="91">
        <f>VLOOKUP($A83,'Project Reference'!$A$2:$C$11,3)</f>
        <v>0</v>
      </c>
      <c r="L83" s="91">
        <f>VLOOKUP($A83,'Project Reference'!$A$2:$D$11,4)</f>
        <v>0</v>
      </c>
      <c r="M83" s="115">
        <f>VLOOKUP($A83,'Project Reference'!$A$2:$E$11,5)</f>
        <v>0</v>
      </c>
      <c r="N83" s="91">
        <f>VLOOKUP($A83,'Project Reference'!$A$2:$F$11,6)</f>
        <v>0</v>
      </c>
      <c r="O83" s="91">
        <f>VLOOKUP($A83,'Project Reference'!$A$2:$G$11,7)</f>
        <v>0</v>
      </c>
      <c r="P83" s="91">
        <f>VLOOKUP($A83,'Project Reference'!$A$2:$H$11,8)</f>
        <v>0</v>
      </c>
      <c r="Q83" s="91">
        <f>VLOOKUP($A83,'Project Reference'!$A$2:$I$11,9)</f>
        <v>0</v>
      </c>
      <c r="R83" s="91">
        <f>VLOOKUP($A83,'Project Reference'!$A$2:$J$11,10)</f>
        <v>0</v>
      </c>
      <c r="S83" s="91">
        <f>VLOOKUP($A83,'Project Reference'!$A$2:$K$11,11)</f>
        <v>0</v>
      </c>
      <c r="T83" s="91">
        <f>VLOOKUP($A83,'Project Reference'!$A$2:$L$11,12)</f>
        <v>0</v>
      </c>
      <c r="U83" s="91">
        <f>VLOOKUP($A83,'Project Reference'!$A$2:$M$11,13)</f>
        <v>0</v>
      </c>
      <c r="V83" s="91">
        <f>VLOOKUP($A83,'Project Reference'!$A$2:$N$11,14)</f>
        <v>0</v>
      </c>
      <c r="W83" s="91">
        <f>VLOOKUP($A83,'Project Reference'!$A$2:$O$11,15)</f>
        <v>0</v>
      </c>
      <c r="X83" s="91">
        <f>VLOOKUP($A83,'Project Reference'!$A$2:$P$11,16)</f>
        <v>0</v>
      </c>
      <c r="Y83" s="13">
        <f>VLOOKUP($A83,'Project Reference'!$A$2:$Q$11,17)</f>
        <v>0</v>
      </c>
    </row>
    <row r="84" spans="1:25" s="1" customFormat="1" x14ac:dyDescent="0.45">
      <c r="A84" s="91"/>
      <c r="B84" s="115"/>
      <c r="C84" s="92"/>
      <c r="D84" s="12"/>
      <c r="E84" s="12"/>
      <c r="F84" s="12"/>
      <c r="G84" s="12"/>
      <c r="H84" s="83"/>
      <c r="I84" s="15"/>
      <c r="J84" s="40"/>
      <c r="K84" s="91">
        <f>VLOOKUP($A84,'Project Reference'!$A$2:$C$11,3)</f>
        <v>0</v>
      </c>
      <c r="L84" s="91">
        <f>VLOOKUP($A84,'Project Reference'!$A$2:$D$11,4)</f>
        <v>0</v>
      </c>
      <c r="M84" s="115">
        <f>VLOOKUP($A84,'Project Reference'!$A$2:$E$11,5)</f>
        <v>0</v>
      </c>
      <c r="N84" s="91">
        <f>VLOOKUP($A84,'Project Reference'!$A$2:$F$11,6)</f>
        <v>0</v>
      </c>
      <c r="O84" s="91">
        <f>VLOOKUP($A84,'Project Reference'!$A$2:$G$11,7)</f>
        <v>0</v>
      </c>
      <c r="P84" s="91">
        <f>VLOOKUP($A84,'Project Reference'!$A$2:$H$11,8)</f>
        <v>0</v>
      </c>
      <c r="Q84" s="91">
        <f>VLOOKUP($A84,'Project Reference'!$A$2:$I$11,9)</f>
        <v>0</v>
      </c>
      <c r="R84" s="91">
        <f>VLOOKUP($A84,'Project Reference'!$A$2:$J$11,10)</f>
        <v>0</v>
      </c>
      <c r="S84" s="91">
        <f>VLOOKUP($A84,'Project Reference'!$A$2:$K$11,11)</f>
        <v>0</v>
      </c>
      <c r="T84" s="91">
        <f>VLOOKUP($A84,'Project Reference'!$A$2:$L$11,12)</f>
        <v>0</v>
      </c>
      <c r="U84" s="91">
        <f>VLOOKUP($A84,'Project Reference'!$A$2:$M$11,13)</f>
        <v>0</v>
      </c>
      <c r="V84" s="91">
        <f>VLOOKUP($A84,'Project Reference'!$A$2:$N$11,14)</f>
        <v>0</v>
      </c>
      <c r="W84" s="91">
        <f>VLOOKUP($A84,'Project Reference'!$A$2:$O$11,15)</f>
        <v>0</v>
      </c>
      <c r="X84" s="91">
        <f>VLOOKUP($A84,'Project Reference'!$A$2:$P$11,16)</f>
        <v>0</v>
      </c>
      <c r="Y84" s="13">
        <f>VLOOKUP($A84,'Project Reference'!$A$2:$Q$11,17)</f>
        <v>0</v>
      </c>
    </row>
    <row r="85" spans="1:25" s="1" customFormat="1" x14ac:dyDescent="0.45">
      <c r="A85" s="91"/>
      <c r="B85" s="115"/>
      <c r="C85" s="92"/>
      <c r="D85" s="12"/>
      <c r="E85" s="12"/>
      <c r="F85" s="12"/>
      <c r="G85" s="12"/>
      <c r="H85" s="83"/>
      <c r="I85" s="15"/>
      <c r="J85" s="40"/>
      <c r="K85" s="91">
        <f>VLOOKUP($A85,'Project Reference'!$A$2:$C$11,3)</f>
        <v>0</v>
      </c>
      <c r="L85" s="91">
        <f>VLOOKUP($A85,'Project Reference'!$A$2:$D$11,4)</f>
        <v>0</v>
      </c>
      <c r="M85" s="115">
        <f>VLOOKUP($A85,'Project Reference'!$A$2:$E$11,5)</f>
        <v>0</v>
      </c>
      <c r="N85" s="91">
        <f>VLOOKUP($A85,'Project Reference'!$A$2:$F$11,6)</f>
        <v>0</v>
      </c>
      <c r="O85" s="91">
        <f>VLOOKUP($A85,'Project Reference'!$A$2:$G$11,7)</f>
        <v>0</v>
      </c>
      <c r="P85" s="91">
        <f>VLOOKUP($A85,'Project Reference'!$A$2:$H$11,8)</f>
        <v>0</v>
      </c>
      <c r="Q85" s="91">
        <f>VLOOKUP($A85,'Project Reference'!$A$2:$I$11,9)</f>
        <v>0</v>
      </c>
      <c r="R85" s="91">
        <f>VLOOKUP($A85,'Project Reference'!$A$2:$J$11,10)</f>
        <v>0</v>
      </c>
      <c r="S85" s="91">
        <f>VLOOKUP($A85,'Project Reference'!$A$2:$K$11,11)</f>
        <v>0</v>
      </c>
      <c r="T85" s="91">
        <f>VLOOKUP($A85,'Project Reference'!$A$2:$L$11,12)</f>
        <v>0</v>
      </c>
      <c r="U85" s="91">
        <f>VLOOKUP($A85,'Project Reference'!$A$2:$M$11,13)</f>
        <v>0</v>
      </c>
      <c r="V85" s="91">
        <f>VLOOKUP($A85,'Project Reference'!$A$2:$N$11,14)</f>
        <v>0</v>
      </c>
      <c r="W85" s="91">
        <f>VLOOKUP($A85,'Project Reference'!$A$2:$O$11,15)</f>
        <v>0</v>
      </c>
      <c r="X85" s="91">
        <f>VLOOKUP($A85,'Project Reference'!$A$2:$P$11,16)</f>
        <v>0</v>
      </c>
      <c r="Y85" s="13">
        <f>VLOOKUP($A85,'Project Reference'!$A$2:$Q$11,17)</f>
        <v>0</v>
      </c>
    </row>
    <row r="86" spans="1:25" s="1" customFormat="1" x14ac:dyDescent="0.45">
      <c r="A86" s="91"/>
      <c r="B86" s="115"/>
      <c r="C86" s="92"/>
      <c r="D86" s="12"/>
      <c r="E86" s="12"/>
      <c r="F86" s="12"/>
      <c r="G86" s="12"/>
      <c r="H86" s="83"/>
      <c r="I86" s="15"/>
      <c r="J86" s="40"/>
      <c r="K86" s="91">
        <f>VLOOKUP($A86,'Project Reference'!$A$2:$C$11,3)</f>
        <v>0</v>
      </c>
      <c r="L86" s="91">
        <f>VLOOKUP($A86,'Project Reference'!$A$2:$D$11,4)</f>
        <v>0</v>
      </c>
      <c r="M86" s="115">
        <f>VLOOKUP($A86,'Project Reference'!$A$2:$E$11,5)</f>
        <v>0</v>
      </c>
      <c r="N86" s="91">
        <f>VLOOKUP($A86,'Project Reference'!$A$2:$F$11,6)</f>
        <v>0</v>
      </c>
      <c r="O86" s="91">
        <f>VLOOKUP($A86,'Project Reference'!$A$2:$G$11,7)</f>
        <v>0</v>
      </c>
      <c r="P86" s="91">
        <f>VLOOKUP($A86,'Project Reference'!$A$2:$H$11,8)</f>
        <v>0</v>
      </c>
      <c r="Q86" s="91">
        <f>VLOOKUP($A86,'Project Reference'!$A$2:$I$11,9)</f>
        <v>0</v>
      </c>
      <c r="R86" s="91">
        <f>VLOOKUP($A86,'Project Reference'!$A$2:$J$11,10)</f>
        <v>0</v>
      </c>
      <c r="S86" s="91">
        <f>VLOOKUP($A86,'Project Reference'!$A$2:$K$11,11)</f>
        <v>0</v>
      </c>
      <c r="T86" s="91">
        <f>VLOOKUP($A86,'Project Reference'!$A$2:$L$11,12)</f>
        <v>0</v>
      </c>
      <c r="U86" s="91">
        <f>VLOOKUP($A86,'Project Reference'!$A$2:$M$11,13)</f>
        <v>0</v>
      </c>
      <c r="V86" s="91">
        <f>VLOOKUP($A86,'Project Reference'!$A$2:$N$11,14)</f>
        <v>0</v>
      </c>
      <c r="W86" s="91">
        <f>VLOOKUP($A86,'Project Reference'!$A$2:$O$11,15)</f>
        <v>0</v>
      </c>
      <c r="X86" s="91">
        <f>VLOOKUP($A86,'Project Reference'!$A$2:$P$11,16)</f>
        <v>0</v>
      </c>
      <c r="Y86" s="13">
        <f>VLOOKUP($A86,'Project Reference'!$A$2:$Q$11,17)</f>
        <v>0</v>
      </c>
    </row>
    <row r="87" spans="1:25" s="1" customFormat="1" x14ac:dyDescent="0.45">
      <c r="A87" s="91"/>
      <c r="B87" s="115"/>
      <c r="C87" s="92"/>
      <c r="D87" s="12"/>
      <c r="E87" s="12"/>
      <c r="F87" s="12"/>
      <c r="G87" s="12"/>
      <c r="H87" s="83"/>
      <c r="I87" s="15"/>
      <c r="J87" s="40"/>
      <c r="K87" s="91">
        <f>VLOOKUP($A87,'Project Reference'!$A$2:$C$11,3)</f>
        <v>0</v>
      </c>
      <c r="L87" s="91">
        <f>VLOOKUP($A87,'Project Reference'!$A$2:$D$11,4)</f>
        <v>0</v>
      </c>
      <c r="M87" s="115">
        <f>VLOOKUP($A87,'Project Reference'!$A$2:$E$11,5)</f>
        <v>0</v>
      </c>
      <c r="N87" s="91">
        <f>VLOOKUP($A87,'Project Reference'!$A$2:$F$11,6)</f>
        <v>0</v>
      </c>
      <c r="O87" s="91">
        <f>VLOOKUP($A87,'Project Reference'!$A$2:$G$11,7)</f>
        <v>0</v>
      </c>
      <c r="P87" s="91">
        <f>VLOOKUP($A87,'Project Reference'!$A$2:$H$11,8)</f>
        <v>0</v>
      </c>
      <c r="Q87" s="91">
        <f>VLOOKUP($A87,'Project Reference'!$A$2:$I$11,9)</f>
        <v>0</v>
      </c>
      <c r="R87" s="91">
        <f>VLOOKUP($A87,'Project Reference'!$A$2:$J$11,10)</f>
        <v>0</v>
      </c>
      <c r="S87" s="91">
        <f>VLOOKUP($A87,'Project Reference'!$A$2:$K$11,11)</f>
        <v>0</v>
      </c>
      <c r="T87" s="91">
        <f>VLOOKUP($A87,'Project Reference'!$A$2:$L$11,12)</f>
        <v>0</v>
      </c>
      <c r="U87" s="91">
        <f>VLOOKUP($A87,'Project Reference'!$A$2:$M$11,13)</f>
        <v>0</v>
      </c>
      <c r="V87" s="91">
        <f>VLOOKUP($A87,'Project Reference'!$A$2:$N$11,14)</f>
        <v>0</v>
      </c>
      <c r="W87" s="91">
        <f>VLOOKUP($A87,'Project Reference'!$A$2:$O$11,15)</f>
        <v>0</v>
      </c>
      <c r="X87" s="91">
        <f>VLOOKUP($A87,'Project Reference'!$A$2:$P$11,16)</f>
        <v>0</v>
      </c>
      <c r="Y87" s="13">
        <f>VLOOKUP($A87,'Project Reference'!$A$2:$Q$11,17)</f>
        <v>0</v>
      </c>
    </row>
    <row r="88" spans="1:25" s="1" customFormat="1" x14ac:dyDescent="0.45">
      <c r="A88" s="91"/>
      <c r="B88" s="115"/>
      <c r="C88" s="92"/>
      <c r="D88" s="12"/>
      <c r="E88" s="12"/>
      <c r="F88" s="12"/>
      <c r="G88" s="12"/>
      <c r="H88" s="83"/>
      <c r="I88" s="15"/>
      <c r="J88" s="40"/>
      <c r="K88" s="91">
        <f>VLOOKUP($A88,'Project Reference'!$A$2:$C$11,3)</f>
        <v>0</v>
      </c>
      <c r="L88" s="91">
        <f>VLOOKUP($A88,'Project Reference'!$A$2:$D$11,4)</f>
        <v>0</v>
      </c>
      <c r="M88" s="115">
        <f>VLOOKUP($A88,'Project Reference'!$A$2:$E$11,5)</f>
        <v>0</v>
      </c>
      <c r="N88" s="91">
        <f>VLOOKUP($A88,'Project Reference'!$A$2:$F$11,6)</f>
        <v>0</v>
      </c>
      <c r="O88" s="91">
        <f>VLOOKUP($A88,'Project Reference'!$A$2:$G$11,7)</f>
        <v>0</v>
      </c>
      <c r="P88" s="91">
        <f>VLOOKUP($A88,'Project Reference'!$A$2:$H$11,8)</f>
        <v>0</v>
      </c>
      <c r="Q88" s="91">
        <f>VLOOKUP($A88,'Project Reference'!$A$2:$I$11,9)</f>
        <v>0</v>
      </c>
      <c r="R88" s="91">
        <f>VLOOKUP($A88,'Project Reference'!$A$2:$J$11,10)</f>
        <v>0</v>
      </c>
      <c r="S88" s="91">
        <f>VLOOKUP($A88,'Project Reference'!$A$2:$K$11,11)</f>
        <v>0</v>
      </c>
      <c r="T88" s="91">
        <f>VLOOKUP($A88,'Project Reference'!$A$2:$L$11,12)</f>
        <v>0</v>
      </c>
      <c r="U88" s="91">
        <f>VLOOKUP($A88,'Project Reference'!$A$2:$M$11,13)</f>
        <v>0</v>
      </c>
      <c r="V88" s="91">
        <f>VLOOKUP($A88,'Project Reference'!$A$2:$N$11,14)</f>
        <v>0</v>
      </c>
      <c r="W88" s="91">
        <f>VLOOKUP($A88,'Project Reference'!$A$2:$O$11,15)</f>
        <v>0</v>
      </c>
      <c r="X88" s="91">
        <f>VLOOKUP($A88,'Project Reference'!$A$2:$P$11,16)</f>
        <v>0</v>
      </c>
      <c r="Y88" s="13">
        <f>VLOOKUP($A88,'Project Reference'!$A$2:$Q$11,17)</f>
        <v>0</v>
      </c>
    </row>
    <row r="89" spans="1:25" s="1" customFormat="1" x14ac:dyDescent="0.45">
      <c r="A89" s="91"/>
      <c r="B89" s="115"/>
      <c r="C89" s="92"/>
      <c r="D89" s="12"/>
      <c r="E89" s="12"/>
      <c r="F89" s="12"/>
      <c r="G89" s="12"/>
      <c r="H89" s="83"/>
      <c r="I89" s="15"/>
      <c r="J89" s="40"/>
      <c r="K89" s="91">
        <f>VLOOKUP($A89,'Project Reference'!$A$2:$C$11,3)</f>
        <v>0</v>
      </c>
      <c r="L89" s="115">
        <f>VLOOKUP($A89,'Project Reference'!$A$2:$D$11,4)</f>
        <v>0</v>
      </c>
      <c r="M89" s="115">
        <f>VLOOKUP($A89,'Project Reference'!$A$2:$E$11,5)</f>
        <v>0</v>
      </c>
      <c r="N89" s="91">
        <f>VLOOKUP($A89,'Project Reference'!$A$2:$F$11,6)</f>
        <v>0</v>
      </c>
      <c r="O89" s="91">
        <f>VLOOKUP($A89,'Project Reference'!$A$2:$G$11,7)</f>
        <v>0</v>
      </c>
      <c r="P89" s="91">
        <f>VLOOKUP($A89,'Project Reference'!$A$2:$H$11,8)</f>
        <v>0</v>
      </c>
      <c r="Q89" s="91">
        <f>VLOOKUP($A89,'Project Reference'!$A$2:$I$11,9)</f>
        <v>0</v>
      </c>
      <c r="R89" s="91">
        <f>VLOOKUP($A89,'Project Reference'!$A$2:$J$11,10)</f>
        <v>0</v>
      </c>
      <c r="S89" s="91">
        <f>VLOOKUP($A89,'Project Reference'!$A$2:$K$11,11)</f>
        <v>0</v>
      </c>
      <c r="T89" s="91">
        <f>VLOOKUP($A89,'Project Reference'!$A$2:$L$11,12)</f>
        <v>0</v>
      </c>
      <c r="U89" s="91">
        <f>VLOOKUP($A89,'Project Reference'!$A$2:$M$11,13)</f>
        <v>0</v>
      </c>
      <c r="V89" s="91">
        <f>VLOOKUP($A89,'Project Reference'!$A$2:$N$11,14)</f>
        <v>0</v>
      </c>
      <c r="W89" s="91">
        <f>VLOOKUP($A89,'Project Reference'!$A$2:$O$11,15)</f>
        <v>0</v>
      </c>
      <c r="X89" s="91">
        <f>VLOOKUP($A89,'Project Reference'!$A$2:$P$11,16)</f>
        <v>0</v>
      </c>
      <c r="Y89" s="13">
        <f>VLOOKUP($A89,'Project Reference'!$A$2:$Q$11,17)</f>
        <v>0</v>
      </c>
    </row>
    <row r="90" spans="1:25" s="1" customFormat="1" x14ac:dyDescent="0.45">
      <c r="A90" s="91"/>
      <c r="B90" s="115"/>
      <c r="C90" s="92"/>
      <c r="D90" s="12"/>
      <c r="E90" s="12"/>
      <c r="F90" s="12"/>
      <c r="G90" s="12"/>
      <c r="H90" s="83"/>
      <c r="I90" s="15"/>
      <c r="J90" s="40"/>
      <c r="K90" s="91">
        <f>VLOOKUP($A90,'Project Reference'!$A$2:$C$11,3)</f>
        <v>0</v>
      </c>
      <c r="L90" s="115">
        <f>VLOOKUP($A90,'Project Reference'!$A$2:$D$11,4)</f>
        <v>0</v>
      </c>
      <c r="M90" s="115">
        <f>VLOOKUP($A90,'Project Reference'!$A$2:$E$11,5)</f>
        <v>0</v>
      </c>
      <c r="N90" s="91">
        <f>VLOOKUP($A90,'Project Reference'!$A$2:$F$11,6)</f>
        <v>0</v>
      </c>
      <c r="O90" s="91">
        <f>VLOOKUP($A90,'Project Reference'!$A$2:$G$11,7)</f>
        <v>0</v>
      </c>
      <c r="P90" s="91">
        <f>VLOOKUP($A90,'Project Reference'!$A$2:$H$11,8)</f>
        <v>0</v>
      </c>
      <c r="Q90" s="91">
        <f>VLOOKUP($A90,'Project Reference'!$A$2:$I$11,9)</f>
        <v>0</v>
      </c>
      <c r="R90" s="91">
        <f>VLOOKUP($A90,'Project Reference'!$A$2:$J$11,10)</f>
        <v>0</v>
      </c>
      <c r="S90" s="91">
        <f>VLOOKUP($A90,'Project Reference'!$A$2:$K$11,11)</f>
        <v>0</v>
      </c>
      <c r="T90" s="91">
        <f>VLOOKUP($A90,'Project Reference'!$A$2:$L$11,12)</f>
        <v>0</v>
      </c>
      <c r="U90" s="91">
        <f>VLOOKUP($A90,'Project Reference'!$A$2:$M$11,13)</f>
        <v>0</v>
      </c>
      <c r="V90" s="91">
        <f>VLOOKUP($A90,'Project Reference'!$A$2:$N$11,14)</f>
        <v>0</v>
      </c>
      <c r="W90" s="91">
        <f>VLOOKUP($A90,'Project Reference'!$A$2:$O$11,15)</f>
        <v>0</v>
      </c>
      <c r="X90" s="91">
        <f>VLOOKUP($A90,'Project Reference'!$A$2:$P$11,16)</f>
        <v>0</v>
      </c>
      <c r="Y90" s="13">
        <f>VLOOKUP($A90,'Project Reference'!$A$2:$Q$11,17)</f>
        <v>0</v>
      </c>
    </row>
    <row r="91" spans="1:25" s="1" customFormat="1" x14ac:dyDescent="0.45">
      <c r="A91" s="91"/>
      <c r="B91" s="115"/>
      <c r="C91" s="92"/>
      <c r="D91" s="12"/>
      <c r="E91" s="12"/>
      <c r="F91" s="12"/>
      <c r="G91" s="12"/>
      <c r="H91" s="83"/>
      <c r="I91" s="15"/>
      <c r="J91" s="40"/>
      <c r="K91" s="91">
        <f>VLOOKUP($A91,'Project Reference'!$A$2:$C$11,3)</f>
        <v>0</v>
      </c>
      <c r="L91" s="115">
        <f>VLOOKUP($A91,'Project Reference'!$A$2:$D$11,4)</f>
        <v>0</v>
      </c>
      <c r="M91" s="115">
        <f>VLOOKUP($A91,'Project Reference'!$A$2:$E$11,5)</f>
        <v>0</v>
      </c>
      <c r="N91" s="91">
        <f>VLOOKUP($A91,'Project Reference'!$A$2:$F$11,6)</f>
        <v>0</v>
      </c>
      <c r="O91" s="91">
        <f>VLOOKUP($A91,'Project Reference'!$A$2:$G$11,7)</f>
        <v>0</v>
      </c>
      <c r="P91" s="91">
        <f>VLOOKUP($A91,'Project Reference'!$A$2:$H$11,8)</f>
        <v>0</v>
      </c>
      <c r="Q91" s="91">
        <f>VLOOKUP($A91,'Project Reference'!$A$2:$I$11,9)</f>
        <v>0</v>
      </c>
      <c r="R91" s="91">
        <f>VLOOKUP($A91,'Project Reference'!$A$2:$J$11,10)</f>
        <v>0</v>
      </c>
      <c r="S91" s="91">
        <f>VLOOKUP($A91,'Project Reference'!$A$2:$K$11,11)</f>
        <v>0</v>
      </c>
      <c r="T91" s="91">
        <f>VLOOKUP($A91,'Project Reference'!$A$2:$L$11,12)</f>
        <v>0</v>
      </c>
      <c r="U91" s="91">
        <f>VLOOKUP($A91,'Project Reference'!$A$2:$M$11,13)</f>
        <v>0</v>
      </c>
      <c r="V91" s="91">
        <f>VLOOKUP($A91,'Project Reference'!$A$2:$N$11,14)</f>
        <v>0</v>
      </c>
      <c r="W91" s="91">
        <f>VLOOKUP($A91,'Project Reference'!$A$2:$O$11,15)</f>
        <v>0</v>
      </c>
      <c r="X91" s="91">
        <f>VLOOKUP($A91,'Project Reference'!$A$2:$P$11,16)</f>
        <v>0</v>
      </c>
      <c r="Y91" s="13">
        <f>VLOOKUP($A91,'Project Reference'!$A$2:$Q$11,17)</f>
        <v>0</v>
      </c>
    </row>
    <row r="92" spans="1:25" s="1" customFormat="1" x14ac:dyDescent="0.45">
      <c r="A92" s="91"/>
      <c r="B92" s="115"/>
      <c r="C92" s="92"/>
      <c r="D92" s="12"/>
      <c r="E92" s="12"/>
      <c r="F92" s="12"/>
      <c r="G92" s="12"/>
      <c r="H92" s="83"/>
      <c r="I92" s="15"/>
      <c r="J92" s="40"/>
      <c r="K92" s="91">
        <f>VLOOKUP($A92,'Project Reference'!$A$2:$C$11,3)</f>
        <v>0</v>
      </c>
      <c r="L92" s="115">
        <f>VLOOKUP($A92,'Project Reference'!$A$2:$D$11,4)</f>
        <v>0</v>
      </c>
      <c r="M92" s="115">
        <f>VLOOKUP($A92,'Project Reference'!$A$2:$E$11,5)</f>
        <v>0</v>
      </c>
      <c r="N92" s="91">
        <f>VLOOKUP($A92,'Project Reference'!$A$2:$F$11,6)</f>
        <v>0</v>
      </c>
      <c r="O92" s="91">
        <f>VLOOKUP($A92,'Project Reference'!$A$2:$G$11,7)</f>
        <v>0</v>
      </c>
      <c r="P92" s="91">
        <f>VLOOKUP($A92,'Project Reference'!$A$2:$H$11,8)</f>
        <v>0</v>
      </c>
      <c r="Q92" s="91">
        <f>VLOOKUP($A92,'Project Reference'!$A$2:$I$11,9)</f>
        <v>0</v>
      </c>
      <c r="R92" s="91">
        <f>VLOOKUP($A92,'Project Reference'!$A$2:$J$11,10)</f>
        <v>0</v>
      </c>
      <c r="S92" s="91">
        <f>VLOOKUP($A92,'Project Reference'!$A$2:$K$11,11)</f>
        <v>0</v>
      </c>
      <c r="T92" s="91">
        <f>VLOOKUP($A92,'Project Reference'!$A$2:$L$11,12)</f>
        <v>0</v>
      </c>
      <c r="U92" s="91">
        <f>VLOOKUP($A92,'Project Reference'!$A$2:$M$11,13)</f>
        <v>0</v>
      </c>
      <c r="V92" s="91">
        <f>VLOOKUP($A92,'Project Reference'!$A$2:$N$11,14)</f>
        <v>0</v>
      </c>
      <c r="W92" s="91">
        <f>VLOOKUP($A92,'Project Reference'!$A$2:$O$11,15)</f>
        <v>0</v>
      </c>
      <c r="X92" s="91">
        <f>VLOOKUP($A92,'Project Reference'!$A$2:$P$11,16)</f>
        <v>0</v>
      </c>
      <c r="Y92" s="13">
        <f>VLOOKUP($A92,'Project Reference'!$A$2:$Q$11,17)</f>
        <v>0</v>
      </c>
    </row>
    <row r="93" spans="1:25" s="1" customFormat="1" x14ac:dyDescent="0.45">
      <c r="A93" s="91"/>
      <c r="B93" s="115"/>
      <c r="C93" s="92"/>
      <c r="D93" s="12"/>
      <c r="E93" s="12"/>
      <c r="F93" s="12"/>
      <c r="G93" s="12"/>
      <c r="H93" s="83"/>
      <c r="I93" s="15"/>
      <c r="J93" s="40"/>
      <c r="K93" s="91">
        <f>VLOOKUP($A93,'Project Reference'!$A$2:$C$11,3)</f>
        <v>0</v>
      </c>
      <c r="L93" s="115">
        <f>VLOOKUP($A93,'Project Reference'!$A$2:$D$11,4)</f>
        <v>0</v>
      </c>
      <c r="M93" s="115">
        <f>VLOOKUP($A93,'Project Reference'!$A$2:$E$11,5)</f>
        <v>0</v>
      </c>
      <c r="N93" s="91">
        <f>VLOOKUP($A93,'Project Reference'!$A$2:$F$11,6)</f>
        <v>0</v>
      </c>
      <c r="O93" s="91">
        <f>VLOOKUP($A93,'Project Reference'!$A$2:$G$11,7)</f>
        <v>0</v>
      </c>
      <c r="P93" s="91">
        <f>VLOOKUP($A93,'Project Reference'!$A$2:$H$11,8)</f>
        <v>0</v>
      </c>
      <c r="Q93" s="91">
        <f>VLOOKUP($A93,'Project Reference'!$A$2:$I$11,9)</f>
        <v>0</v>
      </c>
      <c r="R93" s="91">
        <f>VLOOKUP($A93,'Project Reference'!$A$2:$J$11,10)</f>
        <v>0</v>
      </c>
      <c r="S93" s="91">
        <f>VLOOKUP($A93,'Project Reference'!$A$2:$K$11,11)</f>
        <v>0</v>
      </c>
      <c r="T93" s="91">
        <f>VLOOKUP($A93,'Project Reference'!$A$2:$L$11,12)</f>
        <v>0</v>
      </c>
      <c r="U93" s="91">
        <f>VLOOKUP($A93,'Project Reference'!$A$2:$M$11,13)</f>
        <v>0</v>
      </c>
      <c r="V93" s="91">
        <f>VLOOKUP($A93,'Project Reference'!$A$2:$N$11,14)</f>
        <v>0</v>
      </c>
      <c r="W93" s="91">
        <f>VLOOKUP($A93,'Project Reference'!$A$2:$O$11,15)</f>
        <v>0</v>
      </c>
      <c r="X93" s="91">
        <f>VLOOKUP($A93,'Project Reference'!$A$2:$P$11,16)</f>
        <v>0</v>
      </c>
      <c r="Y93" s="13">
        <f>VLOOKUP($A93,'Project Reference'!$A$2:$Q$11,17)</f>
        <v>0</v>
      </c>
    </row>
    <row r="94" spans="1:25" s="1" customFormat="1" x14ac:dyDescent="0.45">
      <c r="A94" s="91"/>
      <c r="B94" s="115"/>
      <c r="C94" s="92"/>
      <c r="D94" s="12"/>
      <c r="E94" s="12"/>
      <c r="F94" s="12"/>
      <c r="G94" s="12"/>
      <c r="H94" s="83"/>
      <c r="I94" s="15"/>
      <c r="J94" s="40"/>
      <c r="K94" s="91">
        <f>VLOOKUP($A94,'Project Reference'!$A$2:$C$11,3)</f>
        <v>0</v>
      </c>
      <c r="L94" s="115">
        <f>VLOOKUP($A94,'Project Reference'!$A$2:$D$11,4)</f>
        <v>0</v>
      </c>
      <c r="M94" s="115">
        <f>VLOOKUP($A94,'Project Reference'!$A$2:$E$11,5)</f>
        <v>0</v>
      </c>
      <c r="N94" s="91">
        <f>VLOOKUP($A94,'Project Reference'!$A$2:$F$11,6)</f>
        <v>0</v>
      </c>
      <c r="O94" s="91">
        <f>VLOOKUP($A94,'Project Reference'!$A$2:$G$11,7)</f>
        <v>0</v>
      </c>
      <c r="P94" s="91">
        <f>VLOOKUP($A94,'Project Reference'!$A$2:$H$11,8)</f>
        <v>0</v>
      </c>
      <c r="Q94" s="91">
        <f>VLOOKUP($A94,'Project Reference'!$A$2:$I$11,9)</f>
        <v>0</v>
      </c>
      <c r="R94" s="91">
        <f>VLOOKUP($A94,'Project Reference'!$A$2:$J$11,10)</f>
        <v>0</v>
      </c>
      <c r="S94" s="91">
        <f>VLOOKUP($A94,'Project Reference'!$A$2:$K$11,11)</f>
        <v>0</v>
      </c>
      <c r="T94" s="91">
        <f>VLOOKUP($A94,'Project Reference'!$A$2:$L$11,12)</f>
        <v>0</v>
      </c>
      <c r="U94" s="91">
        <f>VLOOKUP($A94,'Project Reference'!$A$2:$M$11,13)</f>
        <v>0</v>
      </c>
      <c r="V94" s="91">
        <f>VLOOKUP($A94,'Project Reference'!$A$2:$N$11,14)</f>
        <v>0</v>
      </c>
      <c r="W94" s="91">
        <f>VLOOKUP($A94,'Project Reference'!$A$2:$O$11,15)</f>
        <v>0</v>
      </c>
      <c r="X94" s="91">
        <f>VLOOKUP($A94,'Project Reference'!$A$2:$P$11,16)</f>
        <v>0</v>
      </c>
      <c r="Y94" s="13">
        <f>VLOOKUP($A94,'Project Reference'!$A$2:$Q$11,17)</f>
        <v>0</v>
      </c>
    </row>
    <row r="95" spans="1:25" s="1" customFormat="1" x14ac:dyDescent="0.45">
      <c r="A95" s="91"/>
      <c r="B95" s="115"/>
      <c r="C95" s="92"/>
      <c r="D95" s="12"/>
      <c r="E95" s="12"/>
      <c r="F95" s="12"/>
      <c r="G95" s="12"/>
      <c r="H95" s="83"/>
      <c r="I95" s="15"/>
      <c r="J95" s="40"/>
      <c r="K95" s="91">
        <f>VLOOKUP($A95,'Project Reference'!$A$2:$C$11,3)</f>
        <v>0</v>
      </c>
      <c r="L95" s="115">
        <f>VLOOKUP($A95,'Project Reference'!$A$2:$D$11,4)</f>
        <v>0</v>
      </c>
      <c r="M95" s="115">
        <f>VLOOKUP($A95,'Project Reference'!$A$2:$E$11,5)</f>
        <v>0</v>
      </c>
      <c r="N95" s="91">
        <f>VLOOKUP($A95,'Project Reference'!$A$2:$F$11,6)</f>
        <v>0</v>
      </c>
      <c r="O95" s="91">
        <f>VLOOKUP($A95,'Project Reference'!$A$2:$G$11,7)</f>
        <v>0</v>
      </c>
      <c r="P95" s="91">
        <f>VLOOKUP($A95,'Project Reference'!$A$2:$H$11,8)</f>
        <v>0</v>
      </c>
      <c r="Q95" s="91">
        <f>VLOOKUP($A95,'Project Reference'!$A$2:$I$11,9)</f>
        <v>0</v>
      </c>
      <c r="R95" s="91">
        <f>VLOOKUP($A95,'Project Reference'!$A$2:$J$11,10)</f>
        <v>0</v>
      </c>
      <c r="S95" s="91">
        <f>VLOOKUP($A95,'Project Reference'!$A$2:$K$11,11)</f>
        <v>0</v>
      </c>
      <c r="T95" s="91">
        <f>VLOOKUP($A95,'Project Reference'!$A$2:$L$11,12)</f>
        <v>0</v>
      </c>
      <c r="U95" s="91">
        <f>VLOOKUP($A95,'Project Reference'!$A$2:$M$11,13)</f>
        <v>0</v>
      </c>
      <c r="V95" s="91">
        <f>VLOOKUP($A95,'Project Reference'!$A$2:$N$11,14)</f>
        <v>0</v>
      </c>
      <c r="W95" s="91">
        <f>VLOOKUP($A95,'Project Reference'!$A$2:$O$11,15)</f>
        <v>0</v>
      </c>
      <c r="X95" s="91">
        <f>VLOOKUP($A95,'Project Reference'!$A$2:$P$11,16)</f>
        <v>0</v>
      </c>
      <c r="Y95" s="13">
        <f>VLOOKUP($A95,'Project Reference'!$A$2:$Q$11,17)</f>
        <v>0</v>
      </c>
    </row>
    <row r="96" spans="1:25" s="1" customFormat="1" x14ac:dyDescent="0.45">
      <c r="A96" s="91"/>
      <c r="B96" s="115"/>
      <c r="C96" s="92"/>
      <c r="D96" s="12"/>
      <c r="E96" s="12"/>
      <c r="F96" s="12"/>
      <c r="G96" s="12"/>
      <c r="H96" s="83"/>
      <c r="I96" s="15"/>
      <c r="J96" s="40"/>
      <c r="K96" s="91">
        <f>VLOOKUP($A96,'Project Reference'!$A$2:$C$11,3)</f>
        <v>0</v>
      </c>
      <c r="L96" s="115">
        <f>VLOOKUP($A96,'Project Reference'!$A$2:$D$11,4)</f>
        <v>0</v>
      </c>
      <c r="M96" s="115">
        <f>VLOOKUP($A96,'Project Reference'!$A$2:$E$11,5)</f>
        <v>0</v>
      </c>
      <c r="N96" s="91">
        <f>VLOOKUP($A96,'Project Reference'!$A$2:$F$11,6)</f>
        <v>0</v>
      </c>
      <c r="O96" s="91">
        <f>VLOOKUP($A96,'Project Reference'!$A$2:$G$11,7)</f>
        <v>0</v>
      </c>
      <c r="P96" s="91">
        <f>VLOOKUP($A96,'Project Reference'!$A$2:$H$11,8)</f>
        <v>0</v>
      </c>
      <c r="Q96" s="91">
        <f>VLOOKUP($A96,'Project Reference'!$A$2:$I$11,9)</f>
        <v>0</v>
      </c>
      <c r="R96" s="91">
        <f>VLOOKUP($A96,'Project Reference'!$A$2:$J$11,10)</f>
        <v>0</v>
      </c>
      <c r="S96" s="91">
        <f>VLOOKUP($A96,'Project Reference'!$A$2:$K$11,11)</f>
        <v>0</v>
      </c>
      <c r="T96" s="91">
        <f>VLOOKUP($A96,'Project Reference'!$A$2:$L$11,12)</f>
        <v>0</v>
      </c>
      <c r="U96" s="91">
        <f>VLOOKUP($A96,'Project Reference'!$A$2:$M$11,13)</f>
        <v>0</v>
      </c>
      <c r="V96" s="91">
        <f>VLOOKUP($A96,'Project Reference'!$A$2:$N$11,14)</f>
        <v>0</v>
      </c>
      <c r="W96" s="91">
        <f>VLOOKUP($A96,'Project Reference'!$A$2:$O$11,15)</f>
        <v>0</v>
      </c>
      <c r="X96" s="91">
        <f>VLOOKUP($A96,'Project Reference'!$A$2:$P$11,16)</f>
        <v>0</v>
      </c>
      <c r="Y96" s="13">
        <f>VLOOKUP($A96,'Project Reference'!$A$2:$Q$11,17)</f>
        <v>0</v>
      </c>
    </row>
    <row r="97" spans="1:25" s="1" customFormat="1" x14ac:dyDescent="0.45">
      <c r="A97" s="91"/>
      <c r="B97" s="115"/>
      <c r="C97" s="92"/>
      <c r="D97" s="12"/>
      <c r="E97" s="12"/>
      <c r="F97" s="12"/>
      <c r="G97" s="12"/>
      <c r="H97" s="83"/>
      <c r="I97" s="15"/>
      <c r="J97" s="40"/>
      <c r="K97" s="91">
        <f>VLOOKUP($A97,'Project Reference'!$A$2:$C$11,3)</f>
        <v>0</v>
      </c>
      <c r="L97" s="115">
        <f>VLOOKUP($A97,'Project Reference'!$A$2:$D$11,4)</f>
        <v>0</v>
      </c>
      <c r="M97" s="115">
        <f>VLOOKUP($A97,'Project Reference'!$A$2:$E$11,5)</f>
        <v>0</v>
      </c>
      <c r="N97" s="91">
        <f>VLOOKUP($A97,'Project Reference'!$A$2:$F$11,6)</f>
        <v>0</v>
      </c>
      <c r="O97" s="91">
        <f>VLOOKUP($A97,'Project Reference'!$A$2:$G$11,7)</f>
        <v>0</v>
      </c>
      <c r="P97" s="91">
        <f>VLOOKUP($A97,'Project Reference'!$A$2:$H$11,8)</f>
        <v>0</v>
      </c>
      <c r="Q97" s="91">
        <f>VLOOKUP($A97,'Project Reference'!$A$2:$I$11,9)</f>
        <v>0</v>
      </c>
      <c r="R97" s="91">
        <f>VLOOKUP($A97,'Project Reference'!$A$2:$J$11,10)</f>
        <v>0</v>
      </c>
      <c r="S97" s="91">
        <f>VLOOKUP($A97,'Project Reference'!$A$2:$K$11,11)</f>
        <v>0</v>
      </c>
      <c r="T97" s="91">
        <f>VLOOKUP($A97,'Project Reference'!$A$2:$L$11,12)</f>
        <v>0</v>
      </c>
      <c r="U97" s="91">
        <f>VLOOKUP($A97,'Project Reference'!$A$2:$M$11,13)</f>
        <v>0</v>
      </c>
      <c r="V97" s="91">
        <f>VLOOKUP($A97,'Project Reference'!$A$2:$N$11,14)</f>
        <v>0</v>
      </c>
      <c r="W97" s="91">
        <f>VLOOKUP($A97,'Project Reference'!$A$2:$O$11,15)</f>
        <v>0</v>
      </c>
      <c r="X97" s="91">
        <f>VLOOKUP($A97,'Project Reference'!$A$2:$P$11,16)</f>
        <v>0</v>
      </c>
      <c r="Y97" s="13">
        <f>VLOOKUP($A97,'Project Reference'!$A$2:$Q$11,17)</f>
        <v>0</v>
      </c>
    </row>
    <row r="98" spans="1:25" s="1" customFormat="1" x14ac:dyDescent="0.45">
      <c r="A98" s="91"/>
      <c r="B98" s="115"/>
      <c r="C98" s="92"/>
      <c r="D98" s="12"/>
      <c r="E98" s="12"/>
      <c r="F98" s="12"/>
      <c r="G98" s="12"/>
      <c r="H98" s="83"/>
      <c r="I98" s="15"/>
      <c r="J98" s="40"/>
      <c r="K98" s="91">
        <f>VLOOKUP($A98,'Project Reference'!$A$2:$C$11,3)</f>
        <v>0</v>
      </c>
      <c r="L98" s="115">
        <f>VLOOKUP($A98,'Project Reference'!$A$2:$D$11,4)</f>
        <v>0</v>
      </c>
      <c r="M98" s="115">
        <f>VLOOKUP($A98,'Project Reference'!$A$2:$E$11,5)</f>
        <v>0</v>
      </c>
      <c r="N98" s="91">
        <f>VLOOKUP($A98,'Project Reference'!$A$2:$F$11,6)</f>
        <v>0</v>
      </c>
      <c r="O98" s="91">
        <f>VLOOKUP($A98,'Project Reference'!$A$2:$G$11,7)</f>
        <v>0</v>
      </c>
      <c r="P98" s="91">
        <f>VLOOKUP($A98,'Project Reference'!$A$2:$H$11,8)</f>
        <v>0</v>
      </c>
      <c r="Q98" s="91">
        <f>VLOOKUP($A98,'Project Reference'!$A$2:$I$11,9)</f>
        <v>0</v>
      </c>
      <c r="R98" s="91">
        <f>VLOOKUP($A98,'Project Reference'!$A$2:$J$11,10)</f>
        <v>0</v>
      </c>
      <c r="S98" s="91">
        <f>VLOOKUP($A98,'Project Reference'!$A$2:$K$11,11)</f>
        <v>0</v>
      </c>
      <c r="T98" s="91">
        <f>VLOOKUP($A98,'Project Reference'!$A$2:$L$11,12)</f>
        <v>0</v>
      </c>
      <c r="U98" s="91">
        <f>VLOOKUP($A98,'Project Reference'!$A$2:$M$11,13)</f>
        <v>0</v>
      </c>
      <c r="V98" s="91">
        <f>VLOOKUP($A98,'Project Reference'!$A$2:$N$11,14)</f>
        <v>0</v>
      </c>
      <c r="W98" s="91">
        <f>VLOOKUP($A98,'Project Reference'!$A$2:$O$11,15)</f>
        <v>0</v>
      </c>
      <c r="X98" s="91">
        <f>VLOOKUP($A98,'Project Reference'!$A$2:$P$11,16)</f>
        <v>0</v>
      </c>
      <c r="Y98" s="13">
        <f>VLOOKUP($A98,'Project Reference'!$A$2:$Q$11,17)</f>
        <v>0</v>
      </c>
    </row>
    <row r="99" spans="1:25" s="1" customFormat="1" x14ac:dyDescent="0.45">
      <c r="A99" s="91"/>
      <c r="B99" s="115"/>
      <c r="C99" s="92"/>
      <c r="D99" s="12"/>
      <c r="E99" s="12"/>
      <c r="F99" s="12"/>
      <c r="G99" s="12"/>
      <c r="H99" s="83"/>
      <c r="I99" s="15"/>
      <c r="J99" s="40"/>
      <c r="K99" s="91">
        <f>VLOOKUP($A99,'Project Reference'!$A$2:$C$11,3)</f>
        <v>0</v>
      </c>
      <c r="L99" s="115">
        <f>VLOOKUP($A99,'Project Reference'!$A$2:$D$11,4)</f>
        <v>0</v>
      </c>
      <c r="M99" s="115">
        <f>VLOOKUP($A99,'Project Reference'!$A$2:$E$11,5)</f>
        <v>0</v>
      </c>
      <c r="N99" s="91">
        <f>VLOOKUP($A99,'Project Reference'!$A$2:$F$11,6)</f>
        <v>0</v>
      </c>
      <c r="O99" s="91">
        <f>VLOOKUP($A99,'Project Reference'!$A$2:$G$11,7)</f>
        <v>0</v>
      </c>
      <c r="P99" s="91">
        <f>VLOOKUP($A99,'Project Reference'!$A$2:$H$11,8)</f>
        <v>0</v>
      </c>
      <c r="Q99" s="91">
        <f>VLOOKUP($A99,'Project Reference'!$A$2:$I$11,9)</f>
        <v>0</v>
      </c>
      <c r="R99" s="91">
        <f>VLOOKUP($A99,'Project Reference'!$A$2:$J$11,10)</f>
        <v>0</v>
      </c>
      <c r="S99" s="91">
        <f>VLOOKUP($A99,'Project Reference'!$A$2:$K$11,11)</f>
        <v>0</v>
      </c>
      <c r="T99" s="91">
        <f>VLOOKUP($A99,'Project Reference'!$A$2:$L$11,12)</f>
        <v>0</v>
      </c>
      <c r="U99" s="91">
        <f>VLOOKUP($A99,'Project Reference'!$A$2:$M$11,13)</f>
        <v>0</v>
      </c>
      <c r="V99" s="91">
        <f>VLOOKUP($A99,'Project Reference'!$A$2:$N$11,14)</f>
        <v>0</v>
      </c>
      <c r="W99" s="91">
        <f>VLOOKUP($A99,'Project Reference'!$A$2:$O$11,15)</f>
        <v>0</v>
      </c>
      <c r="X99" s="91">
        <f>VLOOKUP($A99,'Project Reference'!$A$2:$P$11,16)</f>
        <v>0</v>
      </c>
      <c r="Y99" s="13">
        <f>VLOOKUP($A99,'Project Reference'!$A$2:$Q$11,17)</f>
        <v>0</v>
      </c>
    </row>
    <row r="100" spans="1:25" s="1" customFormat="1" x14ac:dyDescent="0.45">
      <c r="A100" s="91"/>
      <c r="B100" s="115"/>
      <c r="C100" s="92"/>
      <c r="D100" s="12"/>
      <c r="E100" s="12"/>
      <c r="F100" s="12"/>
      <c r="G100" s="12"/>
      <c r="H100" s="83"/>
      <c r="I100" s="15"/>
      <c r="J100" s="40"/>
      <c r="K100" s="91">
        <f>VLOOKUP($A100,'Project Reference'!$A$2:$C$11,3)</f>
        <v>0</v>
      </c>
      <c r="L100" s="115">
        <f>VLOOKUP($A100,'Project Reference'!$A$2:$D$11,4)</f>
        <v>0</v>
      </c>
      <c r="M100" s="115">
        <f>VLOOKUP($A100,'Project Reference'!$A$2:$E$11,5)</f>
        <v>0</v>
      </c>
      <c r="N100" s="91">
        <f>VLOOKUP($A100,'Project Reference'!$A$2:$F$11,6)</f>
        <v>0</v>
      </c>
      <c r="O100" s="91">
        <f>VLOOKUP($A100,'Project Reference'!$A$2:$G$11,7)</f>
        <v>0</v>
      </c>
      <c r="P100" s="91">
        <f>VLOOKUP($A100,'Project Reference'!$A$2:$H$11,8)</f>
        <v>0</v>
      </c>
      <c r="Q100" s="91">
        <f>VLOOKUP($A100,'Project Reference'!$A$2:$I$11,9)</f>
        <v>0</v>
      </c>
      <c r="R100" s="91">
        <f>VLOOKUP($A100,'Project Reference'!$A$2:$J$11,10)</f>
        <v>0</v>
      </c>
      <c r="S100" s="91">
        <f>VLOOKUP($A100,'Project Reference'!$A$2:$K$11,11)</f>
        <v>0</v>
      </c>
      <c r="T100" s="91">
        <f>VLOOKUP($A100,'Project Reference'!$A$2:$L$11,12)</f>
        <v>0</v>
      </c>
      <c r="U100" s="91">
        <f>VLOOKUP($A100,'Project Reference'!$A$2:$M$11,13)</f>
        <v>0</v>
      </c>
      <c r="V100" s="91">
        <f>VLOOKUP($A100,'Project Reference'!$A$2:$N$11,14)</f>
        <v>0</v>
      </c>
      <c r="W100" s="91">
        <f>VLOOKUP($A100,'Project Reference'!$A$2:$O$11,15)</f>
        <v>0</v>
      </c>
      <c r="X100" s="91">
        <f>VLOOKUP($A100,'Project Reference'!$A$2:$P$11,16)</f>
        <v>0</v>
      </c>
      <c r="Y100" s="13">
        <f>VLOOKUP($A100,'Project Reference'!$A$2:$Q$11,17)</f>
        <v>0</v>
      </c>
    </row>
    <row r="101" spans="1:25" s="1" customFormat="1" x14ac:dyDescent="0.45">
      <c r="A101" s="91"/>
      <c r="B101" s="115"/>
      <c r="C101" s="92"/>
      <c r="D101" s="12"/>
      <c r="E101" s="12"/>
      <c r="F101" s="12"/>
      <c r="G101" s="12"/>
      <c r="H101" s="83"/>
      <c r="I101" s="15"/>
      <c r="J101" s="40"/>
      <c r="K101" s="91">
        <f>VLOOKUP($A101,'Project Reference'!$A$2:$C$11,3)</f>
        <v>0</v>
      </c>
      <c r="L101" s="115">
        <f>VLOOKUP($A101,'Project Reference'!$A$2:$D$11,4)</f>
        <v>0</v>
      </c>
      <c r="M101" s="115">
        <f>VLOOKUP($A101,'Project Reference'!$A$2:$E$11,5)</f>
        <v>0</v>
      </c>
      <c r="N101" s="91">
        <f>VLOOKUP($A101,'Project Reference'!$A$2:$F$11,6)</f>
        <v>0</v>
      </c>
      <c r="O101" s="91">
        <f>VLOOKUP($A101,'Project Reference'!$A$2:$G$11,7)</f>
        <v>0</v>
      </c>
      <c r="P101" s="91">
        <f>VLOOKUP($A101,'Project Reference'!$A$2:$H$11,8)</f>
        <v>0</v>
      </c>
      <c r="Q101" s="91">
        <f>VLOOKUP($A101,'Project Reference'!$A$2:$I$11,9)</f>
        <v>0</v>
      </c>
      <c r="R101" s="91">
        <f>VLOOKUP($A101,'Project Reference'!$A$2:$J$11,10)</f>
        <v>0</v>
      </c>
      <c r="S101" s="91">
        <f>VLOOKUP($A101,'Project Reference'!$A$2:$K$11,11)</f>
        <v>0</v>
      </c>
      <c r="T101" s="91">
        <f>VLOOKUP($A101,'Project Reference'!$A$2:$L$11,12)</f>
        <v>0</v>
      </c>
      <c r="U101" s="91">
        <f>VLOOKUP($A101,'Project Reference'!$A$2:$M$11,13)</f>
        <v>0</v>
      </c>
      <c r="V101" s="91">
        <f>VLOOKUP($A101,'Project Reference'!$A$2:$N$11,14)</f>
        <v>0</v>
      </c>
      <c r="W101" s="91">
        <f>VLOOKUP($A101,'Project Reference'!$A$2:$O$11,15)</f>
        <v>0</v>
      </c>
      <c r="X101" s="91">
        <f>VLOOKUP($A101,'Project Reference'!$A$2:$P$11,16)</f>
        <v>0</v>
      </c>
      <c r="Y101" s="13">
        <f>VLOOKUP($A101,'Project Reference'!$A$2:$Q$11,17)</f>
        <v>0</v>
      </c>
    </row>
    <row r="102" spans="1:25" s="1" customFormat="1" x14ac:dyDescent="0.45">
      <c r="A102" s="91"/>
      <c r="B102" s="115"/>
      <c r="C102" s="92"/>
      <c r="D102" s="12"/>
      <c r="E102" s="12"/>
      <c r="F102" s="12"/>
      <c r="G102" s="12"/>
      <c r="H102" s="83"/>
      <c r="I102" s="15"/>
      <c r="J102" s="40"/>
      <c r="K102" s="91">
        <f>VLOOKUP($A102,'Project Reference'!$A$2:$C$11,3)</f>
        <v>0</v>
      </c>
      <c r="L102" s="115">
        <f>VLOOKUP($A102,'Project Reference'!$A$2:$D$11,4)</f>
        <v>0</v>
      </c>
      <c r="M102" s="115">
        <f>VLOOKUP($A102,'Project Reference'!$A$2:$E$11,5)</f>
        <v>0</v>
      </c>
      <c r="N102" s="91">
        <f>VLOOKUP($A102,'Project Reference'!$A$2:$F$11,6)</f>
        <v>0</v>
      </c>
      <c r="O102" s="91">
        <f>VLOOKUP($A102,'Project Reference'!$A$2:$G$11,7)</f>
        <v>0</v>
      </c>
      <c r="P102" s="91">
        <f>VLOOKUP($A102,'Project Reference'!$A$2:$H$11,8)</f>
        <v>0</v>
      </c>
      <c r="Q102" s="91">
        <f>VLOOKUP($A102,'Project Reference'!$A$2:$I$11,9)</f>
        <v>0</v>
      </c>
      <c r="R102" s="91">
        <f>VLOOKUP($A102,'Project Reference'!$A$2:$J$11,10)</f>
        <v>0</v>
      </c>
      <c r="S102" s="91">
        <f>VLOOKUP($A102,'Project Reference'!$A$2:$K$11,11)</f>
        <v>0</v>
      </c>
      <c r="T102" s="91">
        <f>VLOOKUP($A102,'Project Reference'!$A$2:$L$11,12)</f>
        <v>0</v>
      </c>
      <c r="U102" s="91">
        <f>VLOOKUP($A102,'Project Reference'!$A$2:$M$11,13)</f>
        <v>0</v>
      </c>
      <c r="V102" s="91">
        <f>VLOOKUP($A102,'Project Reference'!$A$2:$N$11,14)</f>
        <v>0</v>
      </c>
      <c r="W102" s="91">
        <f>VLOOKUP($A102,'Project Reference'!$A$2:$O$11,15)</f>
        <v>0</v>
      </c>
      <c r="X102" s="91">
        <f>VLOOKUP($A102,'Project Reference'!$A$2:$P$11,16)</f>
        <v>0</v>
      </c>
      <c r="Y102" s="13">
        <f>VLOOKUP($A102,'Project Reference'!$A$2:$Q$11,17)</f>
        <v>0</v>
      </c>
    </row>
    <row r="103" spans="1:25" s="1" customFormat="1" x14ac:dyDescent="0.45">
      <c r="A103" s="91"/>
      <c r="B103" s="115"/>
      <c r="C103" s="92"/>
      <c r="D103" s="12"/>
      <c r="E103" s="12"/>
      <c r="F103" s="12"/>
      <c r="G103" s="12"/>
      <c r="H103" s="83"/>
      <c r="I103" s="15"/>
      <c r="J103" s="40"/>
      <c r="K103" s="91">
        <f>VLOOKUP($A103,'Project Reference'!$A$2:$C$11,3)</f>
        <v>0</v>
      </c>
      <c r="L103" s="91">
        <f>VLOOKUP($A103,'Project Reference'!$A$2:$D$11,4)</f>
        <v>0</v>
      </c>
      <c r="M103" s="115">
        <f>VLOOKUP($A103,'Project Reference'!$A$2:$E$11,5)</f>
        <v>0</v>
      </c>
      <c r="N103" s="91">
        <f>VLOOKUP($A103,'Project Reference'!$A$2:$F$11,6)</f>
        <v>0</v>
      </c>
      <c r="O103" s="91">
        <f>VLOOKUP($A103,'Project Reference'!$A$2:$G$11,7)</f>
        <v>0</v>
      </c>
      <c r="P103" s="91">
        <f>VLOOKUP($A103,'Project Reference'!$A$2:$H$11,8)</f>
        <v>0</v>
      </c>
      <c r="Q103" s="91">
        <f>VLOOKUP($A103,'Project Reference'!$A$2:$I$11,9)</f>
        <v>0</v>
      </c>
      <c r="R103" s="91">
        <f>VLOOKUP($A103,'Project Reference'!$A$2:$J$11,10)</f>
        <v>0</v>
      </c>
      <c r="S103" s="91">
        <f>VLOOKUP($A103,'Project Reference'!$A$2:$K$11,11)</f>
        <v>0</v>
      </c>
      <c r="T103" s="91">
        <f>VLOOKUP($A103,'Project Reference'!$A$2:$L$11,12)</f>
        <v>0</v>
      </c>
      <c r="U103" s="91">
        <f>VLOOKUP($A103,'Project Reference'!$A$2:$M$11,13)</f>
        <v>0</v>
      </c>
      <c r="V103" s="91">
        <f>VLOOKUP($A103,'Project Reference'!$A$2:$N$11,14)</f>
        <v>0</v>
      </c>
      <c r="W103" s="91">
        <f>VLOOKUP($A103,'Project Reference'!$A$2:$O$11,15)</f>
        <v>0</v>
      </c>
      <c r="X103" s="91">
        <f>VLOOKUP($A103,'Project Reference'!$A$2:$P$11,16)</f>
        <v>0</v>
      </c>
      <c r="Y103" s="13">
        <f>VLOOKUP($A103,'Project Reference'!$A$2:$Q$11,17)</f>
        <v>0</v>
      </c>
    </row>
    <row r="104" spans="1:25" s="1" customFormat="1" x14ac:dyDescent="0.45">
      <c r="A104" s="91"/>
      <c r="B104" s="115"/>
      <c r="C104" s="92"/>
      <c r="D104" s="12"/>
      <c r="E104" s="12"/>
      <c r="F104" s="12"/>
      <c r="G104" s="12"/>
      <c r="H104" s="83"/>
      <c r="I104" s="15"/>
      <c r="J104" s="40"/>
      <c r="K104" s="91">
        <f>VLOOKUP($A104,'Project Reference'!$A$2:$C$11,3)</f>
        <v>0</v>
      </c>
      <c r="L104" s="91">
        <f>VLOOKUP($A104,'Project Reference'!$A$2:$D$11,4)</f>
        <v>0</v>
      </c>
      <c r="M104" s="115">
        <f>VLOOKUP($A104,'Project Reference'!$A$2:$E$11,5)</f>
        <v>0</v>
      </c>
      <c r="N104" s="91">
        <f>VLOOKUP($A104,'Project Reference'!$A$2:$F$11,6)</f>
        <v>0</v>
      </c>
      <c r="O104" s="91">
        <f>VLOOKUP($A104,'Project Reference'!$A$2:$G$11,7)</f>
        <v>0</v>
      </c>
      <c r="P104" s="91">
        <f>VLOOKUP($A104,'Project Reference'!$A$2:$H$11,8)</f>
        <v>0</v>
      </c>
      <c r="Q104" s="91">
        <f>VLOOKUP($A104,'Project Reference'!$A$2:$I$11,9)</f>
        <v>0</v>
      </c>
      <c r="R104" s="91">
        <f>VLOOKUP($A104,'Project Reference'!$A$2:$J$11,10)</f>
        <v>0</v>
      </c>
      <c r="S104" s="91">
        <f>VLOOKUP($A104,'Project Reference'!$A$2:$K$11,11)</f>
        <v>0</v>
      </c>
      <c r="T104" s="91">
        <f>VLOOKUP($A104,'Project Reference'!$A$2:$L$11,12)</f>
        <v>0</v>
      </c>
      <c r="U104" s="91">
        <f>VLOOKUP($A104,'Project Reference'!$A$2:$M$11,13)</f>
        <v>0</v>
      </c>
      <c r="V104" s="91">
        <f>VLOOKUP($A104,'Project Reference'!$A$2:$N$11,14)</f>
        <v>0</v>
      </c>
      <c r="W104" s="91">
        <f>VLOOKUP($A104,'Project Reference'!$A$2:$O$11,15)</f>
        <v>0</v>
      </c>
      <c r="X104" s="91">
        <f>VLOOKUP($A104,'Project Reference'!$A$2:$P$11,16)</f>
        <v>0</v>
      </c>
      <c r="Y104" s="13">
        <f>VLOOKUP($A104,'Project Reference'!$A$2:$Q$11,17)</f>
        <v>0</v>
      </c>
    </row>
    <row r="105" spans="1:25" s="1" customFormat="1" x14ac:dyDescent="0.45">
      <c r="A105" s="91"/>
      <c r="B105" s="115"/>
      <c r="C105" s="92"/>
      <c r="D105" s="12"/>
      <c r="E105" s="12"/>
      <c r="F105" s="12"/>
      <c r="G105" s="12"/>
      <c r="H105" s="83"/>
      <c r="I105" s="15"/>
      <c r="J105" s="40"/>
      <c r="K105" s="91">
        <f>VLOOKUP($A105,'Project Reference'!$A$2:$C$11,3)</f>
        <v>0</v>
      </c>
      <c r="L105" s="91">
        <f>VLOOKUP($A105,'Project Reference'!$A$2:$D$11,4)</f>
        <v>0</v>
      </c>
      <c r="M105" s="115">
        <f>VLOOKUP($A105,'Project Reference'!$A$2:$E$11,5)</f>
        <v>0</v>
      </c>
      <c r="N105" s="91">
        <f>VLOOKUP($A105,'Project Reference'!$A$2:$F$11,6)</f>
        <v>0</v>
      </c>
      <c r="O105" s="91">
        <f>VLOOKUP($A105,'Project Reference'!$A$2:$G$11,7)</f>
        <v>0</v>
      </c>
      <c r="P105" s="91">
        <f>VLOOKUP($A105,'Project Reference'!$A$2:$H$11,8)</f>
        <v>0</v>
      </c>
      <c r="Q105" s="91">
        <f>VLOOKUP($A105,'Project Reference'!$A$2:$I$11,9)</f>
        <v>0</v>
      </c>
      <c r="R105" s="91">
        <f>VLOOKUP($A105,'Project Reference'!$A$2:$J$11,10)</f>
        <v>0</v>
      </c>
      <c r="S105" s="91">
        <f>VLOOKUP($A105,'Project Reference'!$A$2:$K$11,11)</f>
        <v>0</v>
      </c>
      <c r="T105" s="91">
        <f>VLOOKUP($A105,'Project Reference'!$A$2:$L$11,12)</f>
        <v>0</v>
      </c>
      <c r="U105" s="91">
        <f>VLOOKUP($A105,'Project Reference'!$A$2:$M$11,13)</f>
        <v>0</v>
      </c>
      <c r="V105" s="91">
        <f>VLOOKUP($A105,'Project Reference'!$A$2:$N$11,14)</f>
        <v>0</v>
      </c>
      <c r="W105" s="91">
        <f>VLOOKUP($A105,'Project Reference'!$A$2:$O$11,15)</f>
        <v>0</v>
      </c>
      <c r="X105" s="91">
        <f>VLOOKUP($A105,'Project Reference'!$A$2:$P$11,16)</f>
        <v>0</v>
      </c>
      <c r="Y105" s="13">
        <f>VLOOKUP($A105,'Project Reference'!$A$2:$Q$11,17)</f>
        <v>0</v>
      </c>
    </row>
    <row r="106" spans="1:25" s="1" customFormat="1" x14ac:dyDescent="0.45">
      <c r="A106" s="91"/>
      <c r="B106" s="115"/>
      <c r="C106" s="92"/>
      <c r="D106" s="12"/>
      <c r="E106" s="12"/>
      <c r="F106" s="12"/>
      <c r="G106" s="12"/>
      <c r="H106" s="83"/>
      <c r="I106" s="15"/>
      <c r="J106" s="40"/>
      <c r="K106" s="91">
        <f>VLOOKUP($A106,'Project Reference'!$A$2:$C$11,3)</f>
        <v>0</v>
      </c>
      <c r="L106" s="91">
        <f>VLOOKUP($A106,'Project Reference'!$A$2:$D$11,4)</f>
        <v>0</v>
      </c>
      <c r="M106" s="115">
        <f>VLOOKUP($A106,'Project Reference'!$A$2:$E$11,5)</f>
        <v>0</v>
      </c>
      <c r="N106" s="91">
        <f>VLOOKUP($A106,'Project Reference'!$A$2:$F$11,6)</f>
        <v>0</v>
      </c>
      <c r="O106" s="91">
        <f>VLOOKUP($A106,'Project Reference'!$A$2:$G$11,7)</f>
        <v>0</v>
      </c>
      <c r="P106" s="91">
        <f>VLOOKUP($A106,'Project Reference'!$A$2:$H$11,8)</f>
        <v>0</v>
      </c>
      <c r="Q106" s="91">
        <f>VLOOKUP($A106,'Project Reference'!$A$2:$I$11,9)</f>
        <v>0</v>
      </c>
      <c r="R106" s="91">
        <f>VLOOKUP($A106,'Project Reference'!$A$2:$J$11,10)</f>
        <v>0</v>
      </c>
      <c r="S106" s="91">
        <f>VLOOKUP($A106,'Project Reference'!$A$2:$K$11,11)</f>
        <v>0</v>
      </c>
      <c r="T106" s="91">
        <f>VLOOKUP($A106,'Project Reference'!$A$2:$L$11,12)</f>
        <v>0</v>
      </c>
      <c r="U106" s="91">
        <f>VLOOKUP($A106,'Project Reference'!$A$2:$M$11,13)</f>
        <v>0</v>
      </c>
      <c r="V106" s="91">
        <f>VLOOKUP($A106,'Project Reference'!$A$2:$N$11,14)</f>
        <v>0</v>
      </c>
      <c r="W106" s="91">
        <f>VLOOKUP($A106,'Project Reference'!$A$2:$O$11,15)</f>
        <v>0</v>
      </c>
      <c r="X106" s="91">
        <f>VLOOKUP($A106,'Project Reference'!$A$2:$P$11,16)</f>
        <v>0</v>
      </c>
      <c r="Y106" s="13">
        <f>VLOOKUP($A106,'Project Reference'!$A$2:$Q$11,17)</f>
        <v>0</v>
      </c>
    </row>
    <row r="107" spans="1:25" s="1" customFormat="1" x14ac:dyDescent="0.45">
      <c r="A107" s="91"/>
      <c r="B107" s="115"/>
      <c r="C107" s="92"/>
      <c r="D107" s="12"/>
      <c r="E107" s="12"/>
      <c r="F107" s="12"/>
      <c r="G107" s="12"/>
      <c r="H107" s="83"/>
      <c r="I107" s="15"/>
      <c r="J107" s="40"/>
      <c r="K107" s="91">
        <f>VLOOKUP($A107,'Project Reference'!$A$2:$C$11,3)</f>
        <v>0</v>
      </c>
      <c r="L107" s="91">
        <f>VLOOKUP($A107,'Project Reference'!$A$2:$D$11,4)</f>
        <v>0</v>
      </c>
      <c r="M107" s="115">
        <f>VLOOKUP($A107,'Project Reference'!$A$2:$E$11,5)</f>
        <v>0</v>
      </c>
      <c r="N107" s="91">
        <f>VLOOKUP($A107,'Project Reference'!$A$2:$F$11,6)</f>
        <v>0</v>
      </c>
      <c r="O107" s="91">
        <f>VLOOKUP($A107,'Project Reference'!$A$2:$G$11,7)</f>
        <v>0</v>
      </c>
      <c r="P107" s="91">
        <f>VLOOKUP($A107,'Project Reference'!$A$2:$H$11,8)</f>
        <v>0</v>
      </c>
      <c r="Q107" s="91">
        <f>VLOOKUP($A107,'Project Reference'!$A$2:$I$11,9)</f>
        <v>0</v>
      </c>
      <c r="R107" s="91">
        <f>VLOOKUP($A107,'Project Reference'!$A$2:$J$11,10)</f>
        <v>0</v>
      </c>
      <c r="S107" s="91">
        <f>VLOOKUP($A107,'Project Reference'!$A$2:$K$11,11)</f>
        <v>0</v>
      </c>
      <c r="T107" s="91">
        <f>VLOOKUP($A107,'Project Reference'!$A$2:$L$11,12)</f>
        <v>0</v>
      </c>
      <c r="U107" s="91">
        <f>VLOOKUP($A107,'Project Reference'!$A$2:$M$11,13)</f>
        <v>0</v>
      </c>
      <c r="V107" s="91">
        <f>VLOOKUP($A107,'Project Reference'!$A$2:$N$11,14)</f>
        <v>0</v>
      </c>
      <c r="W107" s="91">
        <f>VLOOKUP($A107,'Project Reference'!$A$2:$O$11,15)</f>
        <v>0</v>
      </c>
      <c r="X107" s="91">
        <f>VLOOKUP($A107,'Project Reference'!$A$2:$P$11,16)</f>
        <v>0</v>
      </c>
      <c r="Y107" s="13">
        <f>VLOOKUP($A107,'Project Reference'!$A$2:$Q$11,17)</f>
        <v>0</v>
      </c>
    </row>
    <row r="108" spans="1:25" s="1" customFormat="1" x14ac:dyDescent="0.45">
      <c r="A108" s="91"/>
      <c r="B108" s="115"/>
      <c r="C108" s="92"/>
      <c r="D108" s="12"/>
      <c r="E108" s="12"/>
      <c r="F108" s="12"/>
      <c r="G108" s="12"/>
      <c r="H108" s="83"/>
      <c r="I108" s="15"/>
      <c r="J108" s="40"/>
      <c r="K108" s="91">
        <f>VLOOKUP($A108,'Project Reference'!$A$2:$C$11,3)</f>
        <v>0</v>
      </c>
      <c r="L108" s="91">
        <f>VLOOKUP($A108,'Project Reference'!$A$2:$D$11,4)</f>
        <v>0</v>
      </c>
      <c r="M108" s="115">
        <f>VLOOKUP($A108,'Project Reference'!$A$2:$E$11,5)</f>
        <v>0</v>
      </c>
      <c r="N108" s="91">
        <f>VLOOKUP($A108,'Project Reference'!$A$2:$F$11,6)</f>
        <v>0</v>
      </c>
      <c r="O108" s="91">
        <f>VLOOKUP($A108,'Project Reference'!$A$2:$G$11,7)</f>
        <v>0</v>
      </c>
      <c r="P108" s="91">
        <f>VLOOKUP($A108,'Project Reference'!$A$2:$H$11,8)</f>
        <v>0</v>
      </c>
      <c r="Q108" s="91">
        <f>VLOOKUP($A108,'Project Reference'!$A$2:$I$11,9)</f>
        <v>0</v>
      </c>
      <c r="R108" s="91">
        <f>VLOOKUP($A108,'Project Reference'!$A$2:$J$11,10)</f>
        <v>0</v>
      </c>
      <c r="S108" s="91">
        <f>VLOOKUP($A108,'Project Reference'!$A$2:$K$11,11)</f>
        <v>0</v>
      </c>
      <c r="T108" s="91">
        <f>VLOOKUP($A108,'Project Reference'!$A$2:$L$11,12)</f>
        <v>0</v>
      </c>
      <c r="U108" s="91">
        <f>VLOOKUP($A108,'Project Reference'!$A$2:$M$11,13)</f>
        <v>0</v>
      </c>
      <c r="V108" s="91">
        <f>VLOOKUP($A108,'Project Reference'!$A$2:$N$11,14)</f>
        <v>0</v>
      </c>
      <c r="W108" s="91">
        <f>VLOOKUP($A108,'Project Reference'!$A$2:$O$11,15)</f>
        <v>0</v>
      </c>
      <c r="X108" s="91">
        <f>VLOOKUP($A108,'Project Reference'!$A$2:$P$11,16)</f>
        <v>0</v>
      </c>
      <c r="Y108" s="13">
        <f>VLOOKUP($A108,'Project Reference'!$A$2:$Q$11,17)</f>
        <v>0</v>
      </c>
    </row>
    <row r="109" spans="1:25" s="1" customFormat="1" x14ac:dyDescent="0.45">
      <c r="A109" s="91"/>
      <c r="B109" s="115"/>
      <c r="C109" s="92"/>
      <c r="D109" s="12"/>
      <c r="E109" s="12"/>
      <c r="F109" s="12"/>
      <c r="G109" s="12"/>
      <c r="H109" s="83"/>
      <c r="I109" s="15"/>
      <c r="J109" s="40"/>
      <c r="K109" s="91">
        <f>VLOOKUP($A109,'Project Reference'!$A$2:$C$11,3)</f>
        <v>0</v>
      </c>
      <c r="L109" s="91">
        <f>VLOOKUP($A109,'Project Reference'!$A$2:$D$11,4)</f>
        <v>0</v>
      </c>
      <c r="M109" s="115">
        <f>VLOOKUP($A109,'Project Reference'!$A$2:$E$11,5)</f>
        <v>0</v>
      </c>
      <c r="N109" s="91">
        <f>VLOOKUP($A109,'Project Reference'!$A$2:$F$11,6)</f>
        <v>0</v>
      </c>
      <c r="O109" s="91">
        <f>VLOOKUP($A109,'Project Reference'!$A$2:$G$11,7)</f>
        <v>0</v>
      </c>
      <c r="P109" s="91">
        <f>VLOOKUP($A109,'Project Reference'!$A$2:$H$11,8)</f>
        <v>0</v>
      </c>
      <c r="Q109" s="91">
        <f>VLOOKUP($A109,'Project Reference'!$A$2:$I$11,9)</f>
        <v>0</v>
      </c>
      <c r="R109" s="91">
        <f>VLOOKUP($A109,'Project Reference'!$A$2:$J$11,10)</f>
        <v>0</v>
      </c>
      <c r="S109" s="91">
        <f>VLOOKUP($A109,'Project Reference'!$A$2:$K$11,11)</f>
        <v>0</v>
      </c>
      <c r="T109" s="91">
        <f>VLOOKUP($A109,'Project Reference'!$A$2:$L$11,12)</f>
        <v>0</v>
      </c>
      <c r="U109" s="91">
        <f>VLOOKUP($A109,'Project Reference'!$A$2:$M$11,13)</f>
        <v>0</v>
      </c>
      <c r="V109" s="91">
        <f>VLOOKUP($A109,'Project Reference'!$A$2:$N$11,14)</f>
        <v>0</v>
      </c>
      <c r="W109" s="91">
        <f>VLOOKUP($A109,'Project Reference'!$A$2:$O$11,15)</f>
        <v>0</v>
      </c>
      <c r="X109" s="91">
        <f>VLOOKUP($A109,'Project Reference'!$A$2:$P$11,16)</f>
        <v>0</v>
      </c>
      <c r="Y109" s="13">
        <f>VLOOKUP($A109,'Project Reference'!$A$2:$Q$11,17)</f>
        <v>0</v>
      </c>
    </row>
    <row r="110" spans="1:25" s="1" customFormat="1" x14ac:dyDescent="0.45">
      <c r="A110" s="91"/>
      <c r="B110" s="115"/>
      <c r="C110" s="92"/>
      <c r="D110" s="12"/>
      <c r="E110" s="12"/>
      <c r="F110" s="12"/>
      <c r="G110" s="12"/>
      <c r="H110" s="83"/>
      <c r="I110" s="15"/>
      <c r="J110" s="40"/>
      <c r="K110" s="91">
        <f>VLOOKUP($A110,'Project Reference'!$A$2:$C$11,3)</f>
        <v>0</v>
      </c>
      <c r="L110" s="91">
        <f>VLOOKUP($A110,'Project Reference'!$A$2:$D$11,4)</f>
        <v>0</v>
      </c>
      <c r="M110" s="115">
        <f>VLOOKUP($A110,'Project Reference'!$A$2:$E$11,5)</f>
        <v>0</v>
      </c>
      <c r="N110" s="91">
        <f>VLOOKUP($A110,'Project Reference'!$A$2:$F$11,6)</f>
        <v>0</v>
      </c>
      <c r="O110" s="91">
        <f>VLOOKUP($A110,'Project Reference'!$A$2:$G$11,7)</f>
        <v>0</v>
      </c>
      <c r="P110" s="91">
        <f>VLOOKUP($A110,'Project Reference'!$A$2:$H$11,8)</f>
        <v>0</v>
      </c>
      <c r="Q110" s="91">
        <f>VLOOKUP($A110,'Project Reference'!$A$2:$I$11,9)</f>
        <v>0</v>
      </c>
      <c r="R110" s="91">
        <f>VLOOKUP($A110,'Project Reference'!$A$2:$J$11,10)</f>
        <v>0</v>
      </c>
      <c r="S110" s="91">
        <f>VLOOKUP($A110,'Project Reference'!$A$2:$K$11,11)</f>
        <v>0</v>
      </c>
      <c r="T110" s="91">
        <f>VLOOKUP($A110,'Project Reference'!$A$2:$L$11,12)</f>
        <v>0</v>
      </c>
      <c r="U110" s="91">
        <f>VLOOKUP($A110,'Project Reference'!$A$2:$M$11,13)</f>
        <v>0</v>
      </c>
      <c r="V110" s="91">
        <f>VLOOKUP($A110,'Project Reference'!$A$2:$N$11,14)</f>
        <v>0</v>
      </c>
      <c r="W110" s="91">
        <f>VLOOKUP($A110,'Project Reference'!$A$2:$O$11,15)</f>
        <v>0</v>
      </c>
      <c r="X110" s="91">
        <f>VLOOKUP($A110,'Project Reference'!$A$2:$P$11,16)</f>
        <v>0</v>
      </c>
      <c r="Y110" s="13">
        <f>VLOOKUP($A110,'Project Reference'!$A$2:$Q$11,17)</f>
        <v>0</v>
      </c>
    </row>
    <row r="111" spans="1:25" s="1" customFormat="1" x14ac:dyDescent="0.45">
      <c r="A111" s="91"/>
      <c r="B111" s="115"/>
      <c r="C111" s="92"/>
      <c r="D111" s="12"/>
      <c r="E111" s="12"/>
      <c r="F111" s="12"/>
      <c r="G111" s="12"/>
      <c r="H111" s="83"/>
      <c r="I111" s="15"/>
      <c r="J111" s="40"/>
      <c r="K111" s="91">
        <f>VLOOKUP($A111,'Project Reference'!$A$2:$C$11,3)</f>
        <v>0</v>
      </c>
      <c r="L111" s="91">
        <f>VLOOKUP($A111,'Project Reference'!$A$2:$D$11,4)</f>
        <v>0</v>
      </c>
      <c r="M111" s="115">
        <f>VLOOKUP($A111,'Project Reference'!$A$2:$E$11,5)</f>
        <v>0</v>
      </c>
      <c r="N111" s="91">
        <f>VLOOKUP($A111,'Project Reference'!$A$2:$F$11,6)</f>
        <v>0</v>
      </c>
      <c r="O111" s="91">
        <f>VLOOKUP($A111,'Project Reference'!$A$2:$G$11,7)</f>
        <v>0</v>
      </c>
      <c r="P111" s="91">
        <f>VLOOKUP($A111,'Project Reference'!$A$2:$H$11,8)</f>
        <v>0</v>
      </c>
      <c r="Q111" s="91">
        <f>VLOOKUP($A111,'Project Reference'!$A$2:$I$11,9)</f>
        <v>0</v>
      </c>
      <c r="R111" s="91">
        <f>VLOOKUP($A111,'Project Reference'!$A$2:$J$11,10)</f>
        <v>0</v>
      </c>
      <c r="S111" s="91">
        <f>VLOOKUP($A111,'Project Reference'!$A$2:$K$11,11)</f>
        <v>0</v>
      </c>
      <c r="T111" s="91">
        <f>VLOOKUP($A111,'Project Reference'!$A$2:$L$11,12)</f>
        <v>0</v>
      </c>
      <c r="U111" s="91">
        <f>VLOOKUP($A111,'Project Reference'!$A$2:$M$11,13)</f>
        <v>0</v>
      </c>
      <c r="V111" s="91">
        <f>VLOOKUP($A111,'Project Reference'!$A$2:$N$11,14)</f>
        <v>0</v>
      </c>
      <c r="W111" s="91">
        <f>VLOOKUP($A111,'Project Reference'!$A$2:$O$11,15)</f>
        <v>0</v>
      </c>
      <c r="X111" s="91">
        <f>VLOOKUP($A111,'Project Reference'!$A$2:$P$11,16)</f>
        <v>0</v>
      </c>
      <c r="Y111" s="13">
        <f>VLOOKUP($A111,'Project Reference'!$A$2:$Q$11,17)</f>
        <v>0</v>
      </c>
    </row>
    <row r="112" spans="1:25" s="1" customFormat="1" x14ac:dyDescent="0.45">
      <c r="A112" s="91"/>
      <c r="B112" s="115"/>
      <c r="C112" s="92"/>
      <c r="D112" s="12"/>
      <c r="E112" s="12"/>
      <c r="F112" s="12"/>
      <c r="G112" s="12"/>
      <c r="H112" s="83"/>
      <c r="I112" s="15"/>
      <c r="J112" s="40"/>
      <c r="K112" s="91">
        <f>VLOOKUP($A112,'Project Reference'!$A$2:$C$11,3)</f>
        <v>0</v>
      </c>
      <c r="L112" s="91">
        <f>VLOOKUP($A112,'Project Reference'!$A$2:$D$11,4)</f>
        <v>0</v>
      </c>
      <c r="M112" s="115">
        <f>VLOOKUP($A112,'Project Reference'!$A$2:$E$11,5)</f>
        <v>0</v>
      </c>
      <c r="N112" s="91">
        <f>VLOOKUP($A112,'Project Reference'!$A$2:$F$11,6)</f>
        <v>0</v>
      </c>
      <c r="O112" s="91">
        <f>VLOOKUP($A112,'Project Reference'!$A$2:$G$11,7)</f>
        <v>0</v>
      </c>
      <c r="P112" s="91">
        <f>VLOOKUP($A112,'Project Reference'!$A$2:$H$11,8)</f>
        <v>0</v>
      </c>
      <c r="Q112" s="91">
        <f>VLOOKUP($A112,'Project Reference'!$A$2:$I$11,9)</f>
        <v>0</v>
      </c>
      <c r="R112" s="91">
        <f>VLOOKUP($A112,'Project Reference'!$A$2:$J$11,10)</f>
        <v>0</v>
      </c>
      <c r="S112" s="91">
        <f>VLOOKUP($A112,'Project Reference'!$A$2:$K$11,11)</f>
        <v>0</v>
      </c>
      <c r="T112" s="91">
        <f>VLOOKUP($A112,'Project Reference'!$A$2:$L$11,12)</f>
        <v>0</v>
      </c>
      <c r="U112" s="91">
        <f>VLOOKUP($A112,'Project Reference'!$A$2:$M$11,13)</f>
        <v>0</v>
      </c>
      <c r="V112" s="91">
        <f>VLOOKUP($A112,'Project Reference'!$A$2:$N$11,14)</f>
        <v>0</v>
      </c>
      <c r="W112" s="91">
        <f>VLOOKUP($A112,'Project Reference'!$A$2:$O$11,15)</f>
        <v>0</v>
      </c>
      <c r="X112" s="91">
        <f>VLOOKUP($A112,'Project Reference'!$A$2:$P$11,16)</f>
        <v>0</v>
      </c>
      <c r="Y112" s="13">
        <f>VLOOKUP($A112,'Project Reference'!$A$2:$Q$11,17)</f>
        <v>0</v>
      </c>
    </row>
    <row r="113" spans="1:25" s="1" customFormat="1" x14ac:dyDescent="0.45">
      <c r="A113" s="91"/>
      <c r="B113" s="115"/>
      <c r="C113" s="92"/>
      <c r="D113" s="12"/>
      <c r="E113" s="12"/>
      <c r="F113" s="12"/>
      <c r="G113" s="12"/>
      <c r="H113" s="83"/>
      <c r="I113" s="15"/>
      <c r="J113" s="40"/>
      <c r="K113" s="91">
        <f>VLOOKUP($A113,'Project Reference'!$A$2:$C$11,3)</f>
        <v>0</v>
      </c>
      <c r="L113" s="91">
        <f>VLOOKUP($A113,'Project Reference'!$A$2:$D$11,4)</f>
        <v>0</v>
      </c>
      <c r="M113" s="115">
        <f>VLOOKUP($A113,'Project Reference'!$A$2:$E$11,5)</f>
        <v>0</v>
      </c>
      <c r="N113" s="91">
        <f>VLOOKUP($A113,'Project Reference'!$A$2:$F$11,6)</f>
        <v>0</v>
      </c>
      <c r="O113" s="91">
        <f>VLOOKUP($A113,'Project Reference'!$A$2:$G$11,7)</f>
        <v>0</v>
      </c>
      <c r="P113" s="91">
        <f>VLOOKUP($A113,'Project Reference'!$A$2:$H$11,8)</f>
        <v>0</v>
      </c>
      <c r="Q113" s="91">
        <f>VLOOKUP($A113,'Project Reference'!$A$2:$I$11,9)</f>
        <v>0</v>
      </c>
      <c r="R113" s="91">
        <f>VLOOKUP($A113,'Project Reference'!$A$2:$J$11,10)</f>
        <v>0</v>
      </c>
      <c r="S113" s="91">
        <f>VLOOKUP($A113,'Project Reference'!$A$2:$K$11,11)</f>
        <v>0</v>
      </c>
      <c r="T113" s="91">
        <f>VLOOKUP($A113,'Project Reference'!$A$2:$L$11,12)</f>
        <v>0</v>
      </c>
      <c r="U113" s="91">
        <f>VLOOKUP($A113,'Project Reference'!$A$2:$M$11,13)</f>
        <v>0</v>
      </c>
      <c r="V113" s="91">
        <f>VLOOKUP($A113,'Project Reference'!$A$2:$N$11,14)</f>
        <v>0</v>
      </c>
      <c r="W113" s="91">
        <f>VLOOKUP($A113,'Project Reference'!$A$2:$O$11,15)</f>
        <v>0</v>
      </c>
      <c r="X113" s="91">
        <f>VLOOKUP($A113,'Project Reference'!$A$2:$P$11,16)</f>
        <v>0</v>
      </c>
      <c r="Y113" s="13">
        <f>VLOOKUP($A113,'Project Reference'!$A$2:$Q$11,17)</f>
        <v>0</v>
      </c>
    </row>
    <row r="114" spans="1:25" s="1" customFormat="1" x14ac:dyDescent="0.45">
      <c r="A114" s="91"/>
      <c r="B114" s="115"/>
      <c r="C114" s="92"/>
      <c r="D114" s="12"/>
      <c r="E114" s="12"/>
      <c r="F114" s="12"/>
      <c r="G114" s="12"/>
      <c r="H114" s="83"/>
      <c r="I114" s="15"/>
      <c r="J114" s="40"/>
      <c r="K114" s="91">
        <f>VLOOKUP($A114,'Project Reference'!$A$2:$C$11,3)</f>
        <v>0</v>
      </c>
      <c r="L114" s="91">
        <f>VLOOKUP($A114,'Project Reference'!$A$2:$D$11,4)</f>
        <v>0</v>
      </c>
      <c r="M114" s="115">
        <f>VLOOKUP($A114,'Project Reference'!$A$2:$E$11,5)</f>
        <v>0</v>
      </c>
      <c r="N114" s="91">
        <f>VLOOKUP($A114,'Project Reference'!$A$2:$F$11,6)</f>
        <v>0</v>
      </c>
      <c r="O114" s="91">
        <f>VLOOKUP($A114,'Project Reference'!$A$2:$G$11,7)</f>
        <v>0</v>
      </c>
      <c r="P114" s="91">
        <f>VLOOKUP($A114,'Project Reference'!$A$2:$H$11,8)</f>
        <v>0</v>
      </c>
      <c r="Q114" s="91">
        <f>VLOOKUP($A114,'Project Reference'!$A$2:$I$11,9)</f>
        <v>0</v>
      </c>
      <c r="R114" s="91">
        <f>VLOOKUP($A114,'Project Reference'!$A$2:$J$11,10)</f>
        <v>0</v>
      </c>
      <c r="S114" s="91">
        <f>VLOOKUP($A114,'Project Reference'!$A$2:$K$11,11)</f>
        <v>0</v>
      </c>
      <c r="T114" s="91">
        <f>VLOOKUP($A114,'Project Reference'!$A$2:$L$11,12)</f>
        <v>0</v>
      </c>
      <c r="U114" s="91">
        <f>VLOOKUP($A114,'Project Reference'!$A$2:$M$11,13)</f>
        <v>0</v>
      </c>
      <c r="V114" s="91">
        <f>VLOOKUP($A114,'Project Reference'!$A$2:$N$11,14)</f>
        <v>0</v>
      </c>
      <c r="W114" s="91">
        <f>VLOOKUP($A114,'Project Reference'!$A$2:$O$11,15)</f>
        <v>0</v>
      </c>
      <c r="X114" s="91">
        <f>VLOOKUP($A114,'Project Reference'!$A$2:$P$11,16)</f>
        <v>0</v>
      </c>
      <c r="Y114" s="13">
        <f>VLOOKUP($A114,'Project Reference'!$A$2:$Q$11,17)</f>
        <v>0</v>
      </c>
    </row>
    <row r="115" spans="1:25" s="1" customFormat="1" x14ac:dyDescent="0.45">
      <c r="A115" s="91"/>
      <c r="B115" s="115"/>
      <c r="C115" s="92"/>
      <c r="D115" s="12"/>
      <c r="E115" s="12"/>
      <c r="F115" s="12"/>
      <c r="G115" s="12"/>
      <c r="H115" s="83"/>
      <c r="I115" s="15"/>
      <c r="J115" s="40"/>
      <c r="K115" s="91">
        <f>VLOOKUP($A115,'Project Reference'!$A$2:$C$11,3)</f>
        <v>0</v>
      </c>
      <c r="L115" s="91">
        <f>VLOOKUP($A115,'Project Reference'!$A$2:$D$11,4)</f>
        <v>0</v>
      </c>
      <c r="M115" s="115">
        <f>VLOOKUP($A115,'Project Reference'!$A$2:$E$11,5)</f>
        <v>0</v>
      </c>
      <c r="N115" s="91">
        <f>VLOOKUP($A115,'Project Reference'!$A$2:$F$11,6)</f>
        <v>0</v>
      </c>
      <c r="O115" s="91">
        <f>VLOOKUP($A115,'Project Reference'!$A$2:$G$11,7)</f>
        <v>0</v>
      </c>
      <c r="P115" s="91">
        <f>VLOOKUP($A115,'Project Reference'!$A$2:$H$11,8)</f>
        <v>0</v>
      </c>
      <c r="Q115" s="91">
        <f>VLOOKUP($A115,'Project Reference'!$A$2:$I$11,9)</f>
        <v>0</v>
      </c>
      <c r="R115" s="91">
        <f>VLOOKUP($A115,'Project Reference'!$A$2:$J$11,10)</f>
        <v>0</v>
      </c>
      <c r="S115" s="91">
        <f>VLOOKUP($A115,'Project Reference'!$A$2:$K$11,11)</f>
        <v>0</v>
      </c>
      <c r="T115" s="91">
        <f>VLOOKUP($A115,'Project Reference'!$A$2:$L$11,12)</f>
        <v>0</v>
      </c>
      <c r="U115" s="91">
        <f>VLOOKUP($A115,'Project Reference'!$A$2:$M$11,13)</f>
        <v>0</v>
      </c>
      <c r="V115" s="91">
        <f>VLOOKUP($A115,'Project Reference'!$A$2:$N$11,14)</f>
        <v>0</v>
      </c>
      <c r="W115" s="91">
        <f>VLOOKUP($A115,'Project Reference'!$A$2:$O$11,15)</f>
        <v>0</v>
      </c>
      <c r="X115" s="91">
        <f>VLOOKUP($A115,'Project Reference'!$A$2:$P$11,16)</f>
        <v>0</v>
      </c>
      <c r="Y115" s="13">
        <f>VLOOKUP($A115,'Project Reference'!$A$2:$Q$11,17)</f>
        <v>0</v>
      </c>
    </row>
    <row r="116" spans="1:25" s="1" customFormat="1" x14ac:dyDescent="0.45">
      <c r="A116" s="91"/>
      <c r="B116" s="115"/>
      <c r="C116" s="92"/>
      <c r="D116" s="12"/>
      <c r="E116" s="12"/>
      <c r="F116" s="12"/>
      <c r="G116" s="12"/>
      <c r="H116" s="83"/>
      <c r="I116" s="15"/>
      <c r="J116" s="40"/>
      <c r="K116" s="91">
        <f>VLOOKUP($A116,'Project Reference'!$A$2:$C$11,3)</f>
        <v>0</v>
      </c>
      <c r="L116" s="91">
        <f>VLOOKUP($A116,'Project Reference'!$A$2:$D$11,4)</f>
        <v>0</v>
      </c>
      <c r="M116" s="115">
        <f>VLOOKUP($A116,'Project Reference'!$A$2:$E$11,5)</f>
        <v>0</v>
      </c>
      <c r="N116" s="91">
        <f>VLOOKUP($A116,'Project Reference'!$A$2:$F$11,6)</f>
        <v>0</v>
      </c>
      <c r="O116" s="91">
        <f>VLOOKUP($A116,'Project Reference'!$A$2:$G$11,7)</f>
        <v>0</v>
      </c>
      <c r="P116" s="91">
        <f>VLOOKUP($A116,'Project Reference'!$A$2:$H$11,8)</f>
        <v>0</v>
      </c>
      <c r="Q116" s="91">
        <f>VLOOKUP($A116,'Project Reference'!$A$2:$I$11,9)</f>
        <v>0</v>
      </c>
      <c r="R116" s="91">
        <f>VLOOKUP($A116,'Project Reference'!$A$2:$J$11,10)</f>
        <v>0</v>
      </c>
      <c r="S116" s="91">
        <f>VLOOKUP($A116,'Project Reference'!$A$2:$K$11,11)</f>
        <v>0</v>
      </c>
      <c r="T116" s="91">
        <f>VLOOKUP($A116,'Project Reference'!$A$2:$L$11,12)</f>
        <v>0</v>
      </c>
      <c r="U116" s="91">
        <f>VLOOKUP($A116,'Project Reference'!$A$2:$M$11,13)</f>
        <v>0</v>
      </c>
      <c r="V116" s="91">
        <f>VLOOKUP($A116,'Project Reference'!$A$2:$N$11,14)</f>
        <v>0</v>
      </c>
      <c r="W116" s="91">
        <f>VLOOKUP($A116,'Project Reference'!$A$2:$O$11,15)</f>
        <v>0</v>
      </c>
      <c r="X116" s="91">
        <f>VLOOKUP($A116,'Project Reference'!$A$2:$P$11,16)</f>
        <v>0</v>
      </c>
      <c r="Y116" s="13">
        <f>VLOOKUP($A116,'Project Reference'!$A$2:$Q$11,17)</f>
        <v>0</v>
      </c>
    </row>
    <row r="117" spans="1:25" s="1" customFormat="1" x14ac:dyDescent="0.45">
      <c r="A117" s="91"/>
      <c r="B117" s="115"/>
      <c r="C117" s="92"/>
      <c r="D117" s="12"/>
      <c r="E117" s="12"/>
      <c r="F117" s="12"/>
      <c r="G117" s="12"/>
      <c r="H117" s="83"/>
      <c r="I117" s="15"/>
      <c r="J117" s="40"/>
      <c r="K117" s="91">
        <f>VLOOKUP($A117,'Project Reference'!$A$2:$C$11,3)</f>
        <v>0</v>
      </c>
      <c r="L117" s="198">
        <f>VLOOKUP($A117,'Project Reference'!$A$2:$D$11,4)</f>
        <v>0</v>
      </c>
      <c r="M117" s="91">
        <f>VLOOKUP($A117,'Project Reference'!$A$2:$E$11,5)</f>
        <v>0</v>
      </c>
      <c r="N117" s="91">
        <f>VLOOKUP($A117,'Project Reference'!$A$2:$F$11,6)</f>
        <v>0</v>
      </c>
      <c r="O117" s="91">
        <f>VLOOKUP($A117,'Project Reference'!$A$2:$G$11,7)</f>
        <v>0</v>
      </c>
      <c r="P117" s="91">
        <f>VLOOKUP($A117,'Project Reference'!$A$2:$H$11,8)</f>
        <v>0</v>
      </c>
      <c r="Q117" s="91">
        <f>VLOOKUP($A117,'Project Reference'!$A$2:$I$11,9)</f>
        <v>0</v>
      </c>
      <c r="R117" s="91">
        <f>VLOOKUP($A117,'Project Reference'!$A$2:$J$11,10)</f>
        <v>0</v>
      </c>
      <c r="S117" s="91">
        <f>VLOOKUP($A117,'Project Reference'!$A$2:$K$11,11)</f>
        <v>0</v>
      </c>
      <c r="T117" s="91">
        <f>VLOOKUP($A117,'Project Reference'!$A$2:$L$11,12)</f>
        <v>0</v>
      </c>
      <c r="U117" s="91">
        <f>VLOOKUP($A117,'Project Reference'!$A$2:$M$11,13)</f>
        <v>0</v>
      </c>
      <c r="V117" s="91">
        <f>VLOOKUP($A117,'Project Reference'!$A$2:$N$11,14)</f>
        <v>0</v>
      </c>
      <c r="W117" s="91">
        <f>VLOOKUP($A117,'Project Reference'!$A$2:$O$11,15)</f>
        <v>0</v>
      </c>
      <c r="X117" s="91">
        <f>VLOOKUP($A117,'Project Reference'!$A$2:$P$11,16)</f>
        <v>0</v>
      </c>
      <c r="Y117" s="13">
        <f>VLOOKUP($A117,'Project Reference'!$A$2:$Q$11,17)</f>
        <v>0</v>
      </c>
    </row>
    <row r="118" spans="1:25" s="1" customFormat="1" x14ac:dyDescent="0.45">
      <c r="A118" s="91"/>
      <c r="B118" s="115"/>
      <c r="C118" s="92"/>
      <c r="D118" s="12"/>
      <c r="E118" s="12"/>
      <c r="F118" s="12"/>
      <c r="G118" s="12"/>
      <c r="H118" s="83"/>
      <c r="I118" s="15"/>
      <c r="J118" s="40"/>
      <c r="K118" s="91">
        <f>VLOOKUP($A118,'Project Reference'!$A$2:$C$11,3)</f>
        <v>0</v>
      </c>
      <c r="L118" s="115">
        <f>VLOOKUP($A118,'Project Reference'!$A$2:$D$11,4)</f>
        <v>0</v>
      </c>
      <c r="M118" s="115">
        <f>VLOOKUP($A118,'Project Reference'!$A$2:$E$11,5)</f>
        <v>0</v>
      </c>
      <c r="N118" s="91">
        <f>VLOOKUP($A118,'Project Reference'!$A$2:$F$11,6)</f>
        <v>0</v>
      </c>
      <c r="O118" s="91">
        <f>VLOOKUP($A118,'Project Reference'!$A$2:$G$11,7)</f>
        <v>0</v>
      </c>
      <c r="P118" s="91">
        <f>VLOOKUP($A118,'Project Reference'!$A$2:$H$11,8)</f>
        <v>0</v>
      </c>
      <c r="Q118" s="91">
        <f>VLOOKUP($A118,'Project Reference'!$A$2:$I$11,9)</f>
        <v>0</v>
      </c>
      <c r="R118" s="91">
        <f>VLOOKUP($A118,'Project Reference'!$A$2:$J$11,10)</f>
        <v>0</v>
      </c>
      <c r="S118" s="91">
        <f>VLOOKUP($A118,'Project Reference'!$A$2:$K$11,11)</f>
        <v>0</v>
      </c>
      <c r="T118" s="91">
        <f>VLOOKUP($A118,'Project Reference'!$A$2:$L$11,12)</f>
        <v>0</v>
      </c>
      <c r="U118" s="91">
        <f>VLOOKUP($A118,'Project Reference'!$A$2:$M$11,13)</f>
        <v>0</v>
      </c>
      <c r="V118" s="91">
        <f>VLOOKUP($A118,'Project Reference'!$A$2:$N$11,14)</f>
        <v>0</v>
      </c>
      <c r="W118" s="91">
        <f>VLOOKUP($A118,'Project Reference'!$A$2:$O$11,15)</f>
        <v>0</v>
      </c>
      <c r="X118" s="91">
        <f>VLOOKUP($A118,'Project Reference'!$A$2:$P$11,16)</f>
        <v>0</v>
      </c>
      <c r="Y118" s="13">
        <f>VLOOKUP($A118,'Project Reference'!$A$2:$Q$11,17)</f>
        <v>0</v>
      </c>
    </row>
    <row r="119" spans="1:25" s="1" customFormat="1" x14ac:dyDescent="0.45">
      <c r="A119" s="91"/>
      <c r="B119" s="115"/>
      <c r="C119" s="92"/>
      <c r="D119" s="12"/>
      <c r="E119" s="12"/>
      <c r="F119" s="12"/>
      <c r="G119" s="12"/>
      <c r="H119" s="83"/>
      <c r="I119" s="15"/>
      <c r="J119" s="40"/>
      <c r="K119" s="91">
        <f>VLOOKUP($A119,'Project Reference'!$A$2:$C$11,3)</f>
        <v>0</v>
      </c>
      <c r="L119" s="115">
        <f>VLOOKUP($A119,'Project Reference'!$A$2:$D$11,4)</f>
        <v>0</v>
      </c>
      <c r="M119" s="115">
        <f>VLOOKUP($A119,'Project Reference'!$A$2:$E$11,5)</f>
        <v>0</v>
      </c>
      <c r="N119" s="91">
        <f>VLOOKUP($A119,'Project Reference'!$A$2:$F$11,6)</f>
        <v>0</v>
      </c>
      <c r="O119" s="91">
        <f>VLOOKUP($A119,'Project Reference'!$A$2:$G$11,7)</f>
        <v>0</v>
      </c>
      <c r="P119" s="91">
        <f>VLOOKUP($A119,'Project Reference'!$A$2:$H$11,8)</f>
        <v>0</v>
      </c>
      <c r="Q119" s="91">
        <f>VLOOKUP($A119,'Project Reference'!$A$2:$I$11,9)</f>
        <v>0</v>
      </c>
      <c r="R119" s="91">
        <f>VLOOKUP($A119,'Project Reference'!$A$2:$J$11,10)</f>
        <v>0</v>
      </c>
      <c r="S119" s="91">
        <f>VLOOKUP($A119,'Project Reference'!$A$2:$K$11,11)</f>
        <v>0</v>
      </c>
      <c r="T119" s="91">
        <f>VLOOKUP($A119,'Project Reference'!$A$2:$L$11,12)</f>
        <v>0</v>
      </c>
      <c r="U119" s="91">
        <f>VLOOKUP($A119,'Project Reference'!$A$2:$M$11,13)</f>
        <v>0</v>
      </c>
      <c r="V119" s="91">
        <f>VLOOKUP($A119,'Project Reference'!$A$2:$N$11,14)</f>
        <v>0</v>
      </c>
      <c r="W119" s="91">
        <f>VLOOKUP($A119,'Project Reference'!$A$2:$O$11,15)</f>
        <v>0</v>
      </c>
      <c r="X119" s="91">
        <f>VLOOKUP($A119,'Project Reference'!$A$2:$P$11,16)</f>
        <v>0</v>
      </c>
      <c r="Y119" s="13">
        <f>VLOOKUP($A119,'Project Reference'!$A$2:$Q$11,17)</f>
        <v>0</v>
      </c>
    </row>
    <row r="120" spans="1:25" s="1" customFormat="1" x14ac:dyDescent="0.45">
      <c r="A120" s="91"/>
      <c r="B120" s="115"/>
      <c r="C120" s="92"/>
      <c r="D120" s="12"/>
      <c r="E120" s="12"/>
      <c r="F120" s="12"/>
      <c r="G120" s="12"/>
      <c r="H120" s="83"/>
      <c r="I120" s="15"/>
      <c r="J120" s="40"/>
      <c r="K120" s="91">
        <f>VLOOKUP($A120,'Project Reference'!$A$2:$C$11,3)</f>
        <v>0</v>
      </c>
      <c r="L120" s="115">
        <f>VLOOKUP($A120,'Project Reference'!$A$2:$D$11,4)</f>
        <v>0</v>
      </c>
      <c r="M120" s="115">
        <f>VLOOKUP($A120,'Project Reference'!$A$2:$E$11,5)</f>
        <v>0</v>
      </c>
      <c r="N120" s="91">
        <f>VLOOKUP($A120,'Project Reference'!$A$2:$F$11,6)</f>
        <v>0</v>
      </c>
      <c r="O120" s="91">
        <f>VLOOKUP($A120,'Project Reference'!$A$2:$G$11,7)</f>
        <v>0</v>
      </c>
      <c r="P120" s="91">
        <f>VLOOKUP($A120,'Project Reference'!$A$2:$H$11,8)</f>
        <v>0</v>
      </c>
      <c r="Q120" s="91">
        <f>VLOOKUP($A120,'Project Reference'!$A$2:$I$11,9)</f>
        <v>0</v>
      </c>
      <c r="R120" s="91">
        <f>VLOOKUP($A120,'Project Reference'!$A$2:$J$11,10)</f>
        <v>0</v>
      </c>
      <c r="S120" s="91">
        <f>VLOOKUP($A120,'Project Reference'!$A$2:$K$11,11)</f>
        <v>0</v>
      </c>
      <c r="T120" s="91">
        <f>VLOOKUP($A120,'Project Reference'!$A$2:$L$11,12)</f>
        <v>0</v>
      </c>
      <c r="U120" s="91">
        <f>VLOOKUP($A120,'Project Reference'!$A$2:$M$11,13)</f>
        <v>0</v>
      </c>
      <c r="V120" s="91">
        <f>VLOOKUP($A120,'Project Reference'!$A$2:$N$11,14)</f>
        <v>0</v>
      </c>
      <c r="W120" s="91">
        <f>VLOOKUP($A120,'Project Reference'!$A$2:$O$11,15)</f>
        <v>0</v>
      </c>
      <c r="X120" s="91">
        <f>VLOOKUP($A120,'Project Reference'!$A$2:$P$11,16)</f>
        <v>0</v>
      </c>
      <c r="Y120" s="13">
        <f>VLOOKUP($A120,'Project Reference'!$A$2:$Q$11,17)</f>
        <v>0</v>
      </c>
    </row>
    <row r="121" spans="1:25" s="1" customFormat="1" x14ac:dyDescent="0.45">
      <c r="A121" s="91"/>
      <c r="B121" s="115"/>
      <c r="C121" s="92"/>
      <c r="D121" s="12"/>
      <c r="E121" s="12"/>
      <c r="F121" s="12"/>
      <c r="G121" s="12"/>
      <c r="H121" s="83"/>
      <c r="I121" s="15"/>
      <c r="J121" s="40"/>
      <c r="K121" s="91">
        <f>VLOOKUP($A121,'Project Reference'!$A$2:$C$11,3)</f>
        <v>0</v>
      </c>
      <c r="L121" s="115">
        <f>VLOOKUP($A121,'Project Reference'!$A$2:$D$11,4)</f>
        <v>0</v>
      </c>
      <c r="M121" s="115">
        <f>VLOOKUP($A121,'Project Reference'!$A$2:$E$11,5)</f>
        <v>0</v>
      </c>
      <c r="N121" s="91">
        <f>VLOOKUP($A121,'Project Reference'!$A$2:$F$11,6)</f>
        <v>0</v>
      </c>
      <c r="O121" s="91">
        <f>VLOOKUP($A121,'Project Reference'!$A$2:$G$11,7)</f>
        <v>0</v>
      </c>
      <c r="P121" s="91">
        <f>VLOOKUP($A121,'Project Reference'!$A$2:$H$11,8)</f>
        <v>0</v>
      </c>
      <c r="Q121" s="91">
        <f>VLOOKUP($A121,'Project Reference'!$A$2:$I$11,9)</f>
        <v>0</v>
      </c>
      <c r="R121" s="91">
        <f>VLOOKUP($A121,'Project Reference'!$A$2:$J$11,10)</f>
        <v>0</v>
      </c>
      <c r="S121" s="91">
        <f>VLOOKUP($A121,'Project Reference'!$A$2:$K$11,11)</f>
        <v>0</v>
      </c>
      <c r="T121" s="91">
        <f>VLOOKUP($A121,'Project Reference'!$A$2:$L$11,12)</f>
        <v>0</v>
      </c>
      <c r="U121" s="91">
        <f>VLOOKUP($A121,'Project Reference'!$A$2:$M$11,13)</f>
        <v>0</v>
      </c>
      <c r="V121" s="91">
        <f>VLOOKUP($A121,'Project Reference'!$A$2:$N$11,14)</f>
        <v>0</v>
      </c>
      <c r="W121" s="91">
        <f>VLOOKUP($A121,'Project Reference'!$A$2:$O$11,15)</f>
        <v>0</v>
      </c>
      <c r="X121" s="91">
        <f>VLOOKUP($A121,'Project Reference'!$A$2:$P$11,16)</f>
        <v>0</v>
      </c>
      <c r="Y121" s="13">
        <f>VLOOKUP($A121,'Project Reference'!$A$2:$Q$11,17)</f>
        <v>0</v>
      </c>
    </row>
    <row r="122" spans="1:25" s="1" customFormat="1" x14ac:dyDescent="0.45">
      <c r="A122" s="91"/>
      <c r="B122" s="115"/>
      <c r="C122" s="92"/>
      <c r="D122" s="12"/>
      <c r="E122" s="12"/>
      <c r="F122" s="12"/>
      <c r="G122" s="12"/>
      <c r="H122" s="83"/>
      <c r="I122" s="15"/>
      <c r="J122" s="40"/>
      <c r="K122" s="91">
        <f>VLOOKUP($A122,'Project Reference'!$A$2:$C$11,3)</f>
        <v>0</v>
      </c>
      <c r="L122" s="115">
        <f>VLOOKUP($A122,'Project Reference'!$A$2:$D$11,4)</f>
        <v>0</v>
      </c>
      <c r="M122" s="115">
        <f>VLOOKUP($A122,'Project Reference'!$A$2:$E$11,5)</f>
        <v>0</v>
      </c>
      <c r="N122" s="91">
        <f>VLOOKUP($A122,'Project Reference'!$A$2:$F$11,6)</f>
        <v>0</v>
      </c>
      <c r="O122" s="91">
        <f>VLOOKUP($A122,'Project Reference'!$A$2:$G$11,7)</f>
        <v>0</v>
      </c>
      <c r="P122" s="91">
        <f>VLOOKUP($A122,'Project Reference'!$A$2:$H$11,8)</f>
        <v>0</v>
      </c>
      <c r="Q122" s="91">
        <f>VLOOKUP($A122,'Project Reference'!$A$2:$I$11,9)</f>
        <v>0</v>
      </c>
      <c r="R122" s="91">
        <f>VLOOKUP($A122,'Project Reference'!$A$2:$J$11,10)</f>
        <v>0</v>
      </c>
      <c r="S122" s="91">
        <f>VLOOKUP($A122,'Project Reference'!$A$2:$K$11,11)</f>
        <v>0</v>
      </c>
      <c r="T122" s="91">
        <f>VLOOKUP($A122,'Project Reference'!$A$2:$L$11,12)</f>
        <v>0</v>
      </c>
      <c r="U122" s="91">
        <f>VLOOKUP($A122,'Project Reference'!$A$2:$M$11,13)</f>
        <v>0</v>
      </c>
      <c r="V122" s="91">
        <f>VLOOKUP($A122,'Project Reference'!$A$2:$N$11,14)</f>
        <v>0</v>
      </c>
      <c r="W122" s="91">
        <f>VLOOKUP($A122,'Project Reference'!$A$2:$O$11,15)</f>
        <v>0</v>
      </c>
      <c r="X122" s="91">
        <f>VLOOKUP($A122,'Project Reference'!$A$2:$P$11,16)</f>
        <v>0</v>
      </c>
      <c r="Y122" s="13">
        <f>VLOOKUP($A122,'Project Reference'!$A$2:$Q$11,17)</f>
        <v>0</v>
      </c>
    </row>
    <row r="123" spans="1:25" s="1" customFormat="1" x14ac:dyDescent="0.45">
      <c r="A123" s="91"/>
      <c r="B123" s="115"/>
      <c r="C123" s="92"/>
      <c r="D123" s="12"/>
      <c r="E123" s="12"/>
      <c r="F123" s="12"/>
      <c r="G123" s="12"/>
      <c r="H123" s="83"/>
      <c r="I123" s="15"/>
      <c r="J123" s="40"/>
      <c r="K123" s="91">
        <f>VLOOKUP($A123,'Project Reference'!$A$2:$C$11,3)</f>
        <v>0</v>
      </c>
      <c r="L123" s="115">
        <f>VLOOKUP($A123,'Project Reference'!$A$2:$D$11,4)</f>
        <v>0</v>
      </c>
      <c r="M123" s="115">
        <f>VLOOKUP($A123,'Project Reference'!$A$2:$E$11,5)</f>
        <v>0</v>
      </c>
      <c r="N123" s="91">
        <f>VLOOKUP($A123,'Project Reference'!$A$2:$F$11,6)</f>
        <v>0</v>
      </c>
      <c r="O123" s="91">
        <f>VLOOKUP($A123,'Project Reference'!$A$2:$G$11,7)</f>
        <v>0</v>
      </c>
      <c r="P123" s="91">
        <f>VLOOKUP($A123,'Project Reference'!$A$2:$H$11,8)</f>
        <v>0</v>
      </c>
      <c r="Q123" s="91">
        <f>VLOOKUP($A123,'Project Reference'!$A$2:$I$11,9)</f>
        <v>0</v>
      </c>
      <c r="R123" s="91">
        <f>VLOOKUP($A123,'Project Reference'!$A$2:$J$11,10)</f>
        <v>0</v>
      </c>
      <c r="S123" s="91">
        <f>VLOOKUP($A123,'Project Reference'!$A$2:$K$11,11)</f>
        <v>0</v>
      </c>
      <c r="T123" s="91">
        <f>VLOOKUP($A123,'Project Reference'!$A$2:$L$11,12)</f>
        <v>0</v>
      </c>
      <c r="U123" s="91">
        <f>VLOOKUP($A123,'Project Reference'!$A$2:$M$11,13)</f>
        <v>0</v>
      </c>
      <c r="V123" s="91">
        <f>VLOOKUP($A123,'Project Reference'!$A$2:$N$11,14)</f>
        <v>0</v>
      </c>
      <c r="W123" s="91">
        <f>VLOOKUP($A123,'Project Reference'!$A$2:$O$11,15)</f>
        <v>0</v>
      </c>
      <c r="X123" s="91">
        <f>VLOOKUP($A123,'Project Reference'!$A$2:$P$11,16)</f>
        <v>0</v>
      </c>
      <c r="Y123" s="13">
        <f>VLOOKUP($A123,'Project Reference'!$A$2:$Q$11,17)</f>
        <v>0</v>
      </c>
    </row>
    <row r="124" spans="1:25" s="1" customFormat="1" x14ac:dyDescent="0.45">
      <c r="A124" s="91"/>
      <c r="B124" s="115"/>
      <c r="C124" s="92"/>
      <c r="D124" s="12"/>
      <c r="E124" s="12"/>
      <c r="F124" s="12"/>
      <c r="G124" s="12"/>
      <c r="H124" s="83"/>
      <c r="I124" s="15"/>
      <c r="J124" s="40"/>
      <c r="K124" s="91">
        <f>VLOOKUP($A124,'Project Reference'!$A$2:$C$11,3)</f>
        <v>0</v>
      </c>
      <c r="L124" s="115">
        <f>VLOOKUP($A124,'Project Reference'!$A$2:$D$11,4)</f>
        <v>0</v>
      </c>
      <c r="M124" s="115">
        <f>VLOOKUP($A124,'Project Reference'!$A$2:$E$11,5)</f>
        <v>0</v>
      </c>
      <c r="N124" s="91">
        <f>VLOOKUP($A124,'Project Reference'!$A$2:$F$11,6)</f>
        <v>0</v>
      </c>
      <c r="O124" s="91">
        <f>VLOOKUP($A124,'Project Reference'!$A$2:$G$11,7)</f>
        <v>0</v>
      </c>
      <c r="P124" s="91">
        <f>VLOOKUP($A124,'Project Reference'!$A$2:$H$11,8)</f>
        <v>0</v>
      </c>
      <c r="Q124" s="91">
        <f>VLOOKUP($A124,'Project Reference'!$A$2:$I$11,9)</f>
        <v>0</v>
      </c>
      <c r="R124" s="91">
        <f>VLOOKUP($A124,'Project Reference'!$A$2:$J$11,10)</f>
        <v>0</v>
      </c>
      <c r="S124" s="91">
        <f>VLOOKUP($A124,'Project Reference'!$A$2:$K$11,11)</f>
        <v>0</v>
      </c>
      <c r="T124" s="91">
        <f>VLOOKUP($A124,'Project Reference'!$A$2:$L$11,12)</f>
        <v>0</v>
      </c>
      <c r="U124" s="91">
        <f>VLOOKUP($A124,'Project Reference'!$A$2:$M$11,13)</f>
        <v>0</v>
      </c>
      <c r="V124" s="91">
        <f>VLOOKUP($A124,'Project Reference'!$A$2:$N$11,14)</f>
        <v>0</v>
      </c>
      <c r="W124" s="91">
        <f>VLOOKUP($A124,'Project Reference'!$A$2:$O$11,15)</f>
        <v>0</v>
      </c>
      <c r="X124" s="91">
        <f>VLOOKUP($A124,'Project Reference'!$A$2:$P$11,16)</f>
        <v>0</v>
      </c>
      <c r="Y124" s="13">
        <f>VLOOKUP($A124,'Project Reference'!$A$2:$Q$11,17)</f>
        <v>0</v>
      </c>
    </row>
    <row r="125" spans="1:25" s="1" customFormat="1" x14ac:dyDescent="0.45">
      <c r="A125" s="91"/>
      <c r="B125" s="115"/>
      <c r="C125" s="92"/>
      <c r="D125" s="12"/>
      <c r="E125" s="12"/>
      <c r="F125" s="12"/>
      <c r="G125" s="12"/>
      <c r="H125" s="83"/>
      <c r="I125" s="15"/>
      <c r="J125" s="40"/>
      <c r="K125" s="91">
        <f>VLOOKUP($A125,'Project Reference'!$A$2:$C$11,3)</f>
        <v>0</v>
      </c>
      <c r="L125" s="115">
        <f>VLOOKUP($A125,'Project Reference'!$A$2:$D$11,4)</f>
        <v>0</v>
      </c>
      <c r="M125" s="115">
        <f>VLOOKUP($A125,'Project Reference'!$A$2:$E$11,5)</f>
        <v>0</v>
      </c>
      <c r="N125" s="91">
        <f>VLOOKUP($A125,'Project Reference'!$A$2:$F$11,6)</f>
        <v>0</v>
      </c>
      <c r="O125" s="91">
        <f>VLOOKUP($A125,'Project Reference'!$A$2:$G$11,7)</f>
        <v>0</v>
      </c>
      <c r="P125" s="91">
        <f>VLOOKUP($A125,'Project Reference'!$A$2:$H$11,8)</f>
        <v>0</v>
      </c>
      <c r="Q125" s="91">
        <f>VLOOKUP($A125,'Project Reference'!$A$2:$I$11,9)</f>
        <v>0</v>
      </c>
      <c r="R125" s="91">
        <f>VLOOKUP($A125,'Project Reference'!$A$2:$J$11,10)</f>
        <v>0</v>
      </c>
      <c r="S125" s="91">
        <f>VLOOKUP($A125,'Project Reference'!$A$2:$K$11,11)</f>
        <v>0</v>
      </c>
      <c r="T125" s="91">
        <f>VLOOKUP($A125,'Project Reference'!$A$2:$L$11,12)</f>
        <v>0</v>
      </c>
      <c r="U125" s="91">
        <f>VLOOKUP($A125,'Project Reference'!$A$2:$M$11,13)</f>
        <v>0</v>
      </c>
      <c r="V125" s="91">
        <f>VLOOKUP($A125,'Project Reference'!$A$2:$N$11,14)</f>
        <v>0</v>
      </c>
      <c r="W125" s="91">
        <f>VLOOKUP($A125,'Project Reference'!$A$2:$O$11,15)</f>
        <v>0</v>
      </c>
      <c r="X125" s="91">
        <f>VLOOKUP($A125,'Project Reference'!$A$2:$P$11,16)</f>
        <v>0</v>
      </c>
      <c r="Y125" s="13">
        <f>VLOOKUP($A125,'Project Reference'!$A$2:$Q$11,17)</f>
        <v>0</v>
      </c>
    </row>
    <row r="126" spans="1:25" s="1" customFormat="1" x14ac:dyDescent="0.45">
      <c r="A126" s="91"/>
      <c r="B126" s="115"/>
      <c r="C126" s="92"/>
      <c r="D126" s="12"/>
      <c r="E126" s="12"/>
      <c r="F126" s="12"/>
      <c r="G126" s="12"/>
      <c r="H126" s="83"/>
      <c r="I126" s="15"/>
      <c r="J126" s="40"/>
      <c r="K126" s="91">
        <f>VLOOKUP($A126,'Project Reference'!$A$2:$C$11,3)</f>
        <v>0</v>
      </c>
      <c r="L126" s="115">
        <f>VLOOKUP($A126,'Project Reference'!$A$2:$D$11,4)</f>
        <v>0</v>
      </c>
      <c r="M126" s="115">
        <f>VLOOKUP($A126,'Project Reference'!$A$2:$E$11,5)</f>
        <v>0</v>
      </c>
      <c r="N126" s="91">
        <f>VLOOKUP($A126,'Project Reference'!$A$2:$F$11,6)</f>
        <v>0</v>
      </c>
      <c r="O126" s="91">
        <f>VLOOKUP($A126,'Project Reference'!$A$2:$G$11,7)</f>
        <v>0</v>
      </c>
      <c r="P126" s="91">
        <f>VLOOKUP($A126,'Project Reference'!$A$2:$H$11,8)</f>
        <v>0</v>
      </c>
      <c r="Q126" s="91">
        <f>VLOOKUP($A126,'Project Reference'!$A$2:$I$11,9)</f>
        <v>0</v>
      </c>
      <c r="R126" s="91">
        <f>VLOOKUP($A126,'Project Reference'!$A$2:$J$11,10)</f>
        <v>0</v>
      </c>
      <c r="S126" s="91">
        <f>VLOOKUP($A126,'Project Reference'!$A$2:$K$11,11)</f>
        <v>0</v>
      </c>
      <c r="T126" s="91">
        <f>VLOOKUP($A126,'Project Reference'!$A$2:$L$11,12)</f>
        <v>0</v>
      </c>
      <c r="U126" s="91">
        <f>VLOOKUP($A126,'Project Reference'!$A$2:$M$11,13)</f>
        <v>0</v>
      </c>
      <c r="V126" s="91">
        <f>VLOOKUP($A126,'Project Reference'!$A$2:$N$11,14)</f>
        <v>0</v>
      </c>
      <c r="W126" s="91">
        <f>VLOOKUP($A126,'Project Reference'!$A$2:$O$11,15)</f>
        <v>0</v>
      </c>
      <c r="X126" s="91">
        <f>VLOOKUP($A126,'Project Reference'!$A$2:$P$11,16)</f>
        <v>0</v>
      </c>
      <c r="Y126" s="13">
        <f>VLOOKUP($A126,'Project Reference'!$A$2:$Q$11,17)</f>
        <v>0</v>
      </c>
    </row>
    <row r="127" spans="1:25" s="1" customFormat="1" x14ac:dyDescent="0.45">
      <c r="A127" s="91"/>
      <c r="B127" s="115"/>
      <c r="C127" s="92"/>
      <c r="D127" s="12"/>
      <c r="E127" s="12"/>
      <c r="F127" s="12"/>
      <c r="G127" s="12"/>
      <c r="H127" s="83"/>
      <c r="I127" s="15"/>
      <c r="J127" s="40"/>
      <c r="K127" s="91">
        <f>VLOOKUP($A127,'Project Reference'!$A$2:$C$11,3)</f>
        <v>0</v>
      </c>
      <c r="L127" s="115">
        <f>VLOOKUP($A127,'Project Reference'!$A$2:$D$11,4)</f>
        <v>0</v>
      </c>
      <c r="M127" s="115">
        <f>VLOOKUP($A127,'Project Reference'!$A$2:$E$11,5)</f>
        <v>0</v>
      </c>
      <c r="N127" s="91">
        <f>VLOOKUP($A127,'Project Reference'!$A$2:$F$11,6)</f>
        <v>0</v>
      </c>
      <c r="O127" s="91">
        <f>VLOOKUP($A127,'Project Reference'!$A$2:$G$11,7)</f>
        <v>0</v>
      </c>
      <c r="P127" s="91">
        <f>VLOOKUP($A127,'Project Reference'!$A$2:$H$11,8)</f>
        <v>0</v>
      </c>
      <c r="Q127" s="91">
        <f>VLOOKUP($A127,'Project Reference'!$A$2:$I$11,9)</f>
        <v>0</v>
      </c>
      <c r="R127" s="91">
        <f>VLOOKUP($A127,'Project Reference'!$A$2:$J$11,10)</f>
        <v>0</v>
      </c>
      <c r="S127" s="91">
        <f>VLOOKUP($A127,'Project Reference'!$A$2:$K$11,11)</f>
        <v>0</v>
      </c>
      <c r="T127" s="91">
        <f>VLOOKUP($A127,'Project Reference'!$A$2:$L$11,12)</f>
        <v>0</v>
      </c>
      <c r="U127" s="91">
        <f>VLOOKUP($A127,'Project Reference'!$A$2:$M$11,13)</f>
        <v>0</v>
      </c>
      <c r="V127" s="91">
        <f>VLOOKUP($A127,'Project Reference'!$A$2:$N$11,14)</f>
        <v>0</v>
      </c>
      <c r="W127" s="91">
        <f>VLOOKUP($A127,'Project Reference'!$A$2:$O$11,15)</f>
        <v>0</v>
      </c>
      <c r="X127" s="91">
        <f>VLOOKUP($A127,'Project Reference'!$A$2:$P$11,16)</f>
        <v>0</v>
      </c>
      <c r="Y127" s="13">
        <f>VLOOKUP($A127,'Project Reference'!$A$2:$Q$11,17)</f>
        <v>0</v>
      </c>
    </row>
    <row r="128" spans="1:25" s="1" customFormat="1" x14ac:dyDescent="0.45">
      <c r="A128" s="91"/>
      <c r="B128" s="115"/>
      <c r="C128" s="92"/>
      <c r="D128" s="12"/>
      <c r="E128" s="12"/>
      <c r="F128" s="12"/>
      <c r="G128" s="12"/>
      <c r="H128" s="83"/>
      <c r="I128" s="15"/>
      <c r="J128" s="40"/>
      <c r="K128" s="91">
        <f>VLOOKUP($A128,'Project Reference'!$A$2:$C$11,3)</f>
        <v>0</v>
      </c>
      <c r="L128" s="115">
        <f>VLOOKUP($A128,'Project Reference'!$A$2:$D$11,4)</f>
        <v>0</v>
      </c>
      <c r="M128" s="115">
        <f>VLOOKUP($A128,'Project Reference'!$A$2:$E$11,5)</f>
        <v>0</v>
      </c>
      <c r="N128" s="91">
        <f>VLOOKUP($A128,'Project Reference'!$A$2:$F$11,6)</f>
        <v>0</v>
      </c>
      <c r="O128" s="91">
        <f>VLOOKUP($A128,'Project Reference'!$A$2:$G$11,7)</f>
        <v>0</v>
      </c>
      <c r="P128" s="91">
        <f>VLOOKUP($A128,'Project Reference'!$A$2:$H$11,8)</f>
        <v>0</v>
      </c>
      <c r="Q128" s="91">
        <f>VLOOKUP($A128,'Project Reference'!$A$2:$I$11,9)</f>
        <v>0</v>
      </c>
      <c r="R128" s="91">
        <f>VLOOKUP($A128,'Project Reference'!$A$2:$J$11,10)</f>
        <v>0</v>
      </c>
      <c r="S128" s="91">
        <f>VLOOKUP($A128,'Project Reference'!$A$2:$K$11,11)</f>
        <v>0</v>
      </c>
      <c r="T128" s="91">
        <f>VLOOKUP($A128,'Project Reference'!$A$2:$L$11,12)</f>
        <v>0</v>
      </c>
      <c r="U128" s="91">
        <f>VLOOKUP($A128,'Project Reference'!$A$2:$M$11,13)</f>
        <v>0</v>
      </c>
      <c r="V128" s="91">
        <f>VLOOKUP($A128,'Project Reference'!$A$2:$N$11,14)</f>
        <v>0</v>
      </c>
      <c r="W128" s="91">
        <f>VLOOKUP($A128,'Project Reference'!$A$2:$O$11,15)</f>
        <v>0</v>
      </c>
      <c r="X128" s="91">
        <f>VLOOKUP($A128,'Project Reference'!$A$2:$P$11,16)</f>
        <v>0</v>
      </c>
      <c r="Y128" s="13">
        <f>VLOOKUP($A128,'Project Reference'!$A$2:$Q$11,17)</f>
        <v>0</v>
      </c>
    </row>
    <row r="129" spans="1:25" s="1" customFormat="1" x14ac:dyDescent="0.45">
      <c r="A129" s="91"/>
      <c r="B129" s="115"/>
      <c r="C129" s="92"/>
      <c r="D129" s="12"/>
      <c r="E129" s="12"/>
      <c r="F129" s="12"/>
      <c r="G129" s="12"/>
      <c r="H129" s="83"/>
      <c r="I129" s="15"/>
      <c r="J129" s="40"/>
      <c r="K129" s="91">
        <f>VLOOKUP($A129,'Project Reference'!$A$2:$C$11,3)</f>
        <v>0</v>
      </c>
      <c r="L129" s="115">
        <f>VLOOKUP($A129,'Project Reference'!$A$2:$D$11,4)</f>
        <v>0</v>
      </c>
      <c r="M129" s="115">
        <f>VLOOKUP($A129,'Project Reference'!$A$2:$E$11,5)</f>
        <v>0</v>
      </c>
      <c r="N129" s="91">
        <f>VLOOKUP($A129,'Project Reference'!$A$2:$F$11,6)</f>
        <v>0</v>
      </c>
      <c r="O129" s="91">
        <f>VLOOKUP($A129,'Project Reference'!$A$2:$G$11,7)</f>
        <v>0</v>
      </c>
      <c r="P129" s="91">
        <f>VLOOKUP($A129,'Project Reference'!$A$2:$H$11,8)</f>
        <v>0</v>
      </c>
      <c r="Q129" s="91">
        <f>VLOOKUP($A129,'Project Reference'!$A$2:$I$11,9)</f>
        <v>0</v>
      </c>
      <c r="R129" s="91">
        <f>VLOOKUP($A129,'Project Reference'!$A$2:$J$11,10)</f>
        <v>0</v>
      </c>
      <c r="S129" s="91">
        <f>VLOOKUP($A129,'Project Reference'!$A$2:$K$11,11)</f>
        <v>0</v>
      </c>
      <c r="T129" s="91">
        <f>VLOOKUP($A129,'Project Reference'!$A$2:$L$11,12)</f>
        <v>0</v>
      </c>
      <c r="U129" s="91">
        <f>VLOOKUP($A129,'Project Reference'!$A$2:$M$11,13)</f>
        <v>0</v>
      </c>
      <c r="V129" s="91">
        <f>VLOOKUP($A129,'Project Reference'!$A$2:$N$11,14)</f>
        <v>0</v>
      </c>
      <c r="W129" s="91">
        <f>VLOOKUP($A129,'Project Reference'!$A$2:$O$11,15)</f>
        <v>0</v>
      </c>
      <c r="X129" s="91">
        <f>VLOOKUP($A129,'Project Reference'!$A$2:$P$11,16)</f>
        <v>0</v>
      </c>
      <c r="Y129" s="13">
        <f>VLOOKUP($A129,'Project Reference'!$A$2:$Q$11,17)</f>
        <v>0</v>
      </c>
    </row>
    <row r="130" spans="1:25" s="1" customFormat="1" x14ac:dyDescent="0.45">
      <c r="A130" s="91"/>
      <c r="B130" s="115"/>
      <c r="C130" s="92"/>
      <c r="D130" s="12"/>
      <c r="E130" s="12"/>
      <c r="F130" s="12"/>
      <c r="G130" s="12"/>
      <c r="H130" s="83"/>
      <c r="I130" s="15"/>
      <c r="J130" s="40"/>
      <c r="K130" s="91">
        <f>VLOOKUP($A130,'Project Reference'!$A$2:$C$11,3)</f>
        <v>0</v>
      </c>
      <c r="L130" s="115">
        <f>VLOOKUP($A130,'Project Reference'!$A$2:$D$11,4)</f>
        <v>0</v>
      </c>
      <c r="M130" s="115">
        <f>VLOOKUP($A130,'Project Reference'!$A$2:$E$11,5)</f>
        <v>0</v>
      </c>
      <c r="N130" s="91">
        <f>VLOOKUP($A130,'Project Reference'!$A$2:$F$11,6)</f>
        <v>0</v>
      </c>
      <c r="O130" s="91">
        <f>VLOOKUP($A130,'Project Reference'!$A$2:$G$11,7)</f>
        <v>0</v>
      </c>
      <c r="P130" s="91">
        <f>VLOOKUP($A130,'Project Reference'!$A$2:$H$11,8)</f>
        <v>0</v>
      </c>
      <c r="Q130" s="91">
        <f>VLOOKUP($A130,'Project Reference'!$A$2:$I$11,9)</f>
        <v>0</v>
      </c>
      <c r="R130" s="91">
        <f>VLOOKUP($A130,'Project Reference'!$A$2:$J$11,10)</f>
        <v>0</v>
      </c>
      <c r="S130" s="91">
        <f>VLOOKUP($A130,'Project Reference'!$A$2:$K$11,11)</f>
        <v>0</v>
      </c>
      <c r="T130" s="91">
        <f>VLOOKUP($A130,'Project Reference'!$A$2:$L$11,12)</f>
        <v>0</v>
      </c>
      <c r="U130" s="91">
        <f>VLOOKUP($A130,'Project Reference'!$A$2:$M$11,13)</f>
        <v>0</v>
      </c>
      <c r="V130" s="91">
        <f>VLOOKUP($A130,'Project Reference'!$A$2:$N$11,14)</f>
        <v>0</v>
      </c>
      <c r="W130" s="91">
        <f>VLOOKUP($A130,'Project Reference'!$A$2:$O$11,15)</f>
        <v>0</v>
      </c>
      <c r="X130" s="91">
        <f>VLOOKUP($A130,'Project Reference'!$A$2:$P$11,16)</f>
        <v>0</v>
      </c>
      <c r="Y130" s="13">
        <f>VLOOKUP($A130,'Project Reference'!$A$2:$Q$11,17)</f>
        <v>0</v>
      </c>
    </row>
    <row r="131" spans="1:25" s="1" customFormat="1" x14ac:dyDescent="0.45">
      <c r="A131" s="91"/>
      <c r="B131" s="115"/>
      <c r="C131" s="92"/>
      <c r="D131" s="12"/>
      <c r="E131" s="12"/>
      <c r="F131" s="12"/>
      <c r="G131" s="12"/>
      <c r="H131" s="83"/>
      <c r="I131" s="15"/>
      <c r="J131" s="40"/>
      <c r="K131" s="91">
        <f>VLOOKUP($A131,'Project Reference'!$A$2:$C$11,3)</f>
        <v>0</v>
      </c>
      <c r="L131" s="115">
        <f>VLOOKUP($A131,'Project Reference'!$A$2:$D$11,4)</f>
        <v>0</v>
      </c>
      <c r="M131" s="115">
        <f>VLOOKUP($A131,'Project Reference'!$A$2:$E$11,5)</f>
        <v>0</v>
      </c>
      <c r="N131" s="91">
        <f>VLOOKUP($A131,'Project Reference'!$A$2:$F$11,6)</f>
        <v>0</v>
      </c>
      <c r="O131" s="91">
        <f>VLOOKUP($A131,'Project Reference'!$A$2:$G$11,7)</f>
        <v>0</v>
      </c>
      <c r="P131" s="91">
        <f>VLOOKUP($A131,'Project Reference'!$A$2:$H$11,8)</f>
        <v>0</v>
      </c>
      <c r="Q131" s="91">
        <f>VLOOKUP($A131,'Project Reference'!$A$2:$I$11,9)</f>
        <v>0</v>
      </c>
      <c r="R131" s="91">
        <f>VLOOKUP($A131,'Project Reference'!$A$2:$J$11,10)</f>
        <v>0</v>
      </c>
      <c r="S131" s="91">
        <f>VLOOKUP($A131,'Project Reference'!$A$2:$K$11,11)</f>
        <v>0</v>
      </c>
      <c r="T131" s="91">
        <f>VLOOKUP($A131,'Project Reference'!$A$2:$L$11,12)</f>
        <v>0</v>
      </c>
      <c r="U131" s="91">
        <f>VLOOKUP($A131,'Project Reference'!$A$2:$M$11,13)</f>
        <v>0</v>
      </c>
      <c r="V131" s="91">
        <f>VLOOKUP($A131,'Project Reference'!$A$2:$N$11,14)</f>
        <v>0</v>
      </c>
      <c r="W131" s="91">
        <f>VLOOKUP($A131,'Project Reference'!$A$2:$O$11,15)</f>
        <v>0</v>
      </c>
      <c r="X131" s="91">
        <f>VLOOKUP($A131,'Project Reference'!$A$2:$P$11,16)</f>
        <v>0</v>
      </c>
      <c r="Y131" s="13">
        <f>VLOOKUP($A131,'Project Reference'!$A$2:$Q$11,17)</f>
        <v>0</v>
      </c>
    </row>
    <row r="132" spans="1:25" s="1" customFormat="1" x14ac:dyDescent="0.45">
      <c r="A132" s="91"/>
      <c r="B132" s="115"/>
      <c r="C132" s="92"/>
      <c r="D132" s="12"/>
      <c r="E132" s="12"/>
      <c r="F132" s="12"/>
      <c r="G132" s="12"/>
      <c r="H132" s="83"/>
      <c r="I132" s="15"/>
      <c r="J132" s="40"/>
      <c r="K132" s="91">
        <f>VLOOKUP($A132,'Project Reference'!$A$2:$C$11,3)</f>
        <v>0</v>
      </c>
      <c r="L132" s="115">
        <f>VLOOKUP($A132,'Project Reference'!$A$2:$D$11,4)</f>
        <v>0</v>
      </c>
      <c r="M132" s="115">
        <f>VLOOKUP($A132,'Project Reference'!$A$2:$E$11,5)</f>
        <v>0</v>
      </c>
      <c r="N132" s="91">
        <f>VLOOKUP($A132,'Project Reference'!$A$2:$F$11,6)</f>
        <v>0</v>
      </c>
      <c r="O132" s="91">
        <f>VLOOKUP($A132,'Project Reference'!$A$2:$G$11,7)</f>
        <v>0</v>
      </c>
      <c r="P132" s="91">
        <f>VLOOKUP($A132,'Project Reference'!$A$2:$H$11,8)</f>
        <v>0</v>
      </c>
      <c r="Q132" s="91">
        <f>VLOOKUP($A132,'Project Reference'!$A$2:$I$11,9)</f>
        <v>0</v>
      </c>
      <c r="R132" s="91">
        <f>VLOOKUP($A132,'Project Reference'!$A$2:$J$11,10)</f>
        <v>0</v>
      </c>
      <c r="S132" s="91">
        <f>VLOOKUP($A132,'Project Reference'!$A$2:$K$11,11)</f>
        <v>0</v>
      </c>
      <c r="T132" s="91">
        <f>VLOOKUP($A132,'Project Reference'!$A$2:$L$11,12)</f>
        <v>0</v>
      </c>
      <c r="U132" s="91">
        <f>VLOOKUP($A132,'Project Reference'!$A$2:$M$11,13)</f>
        <v>0</v>
      </c>
      <c r="V132" s="91">
        <f>VLOOKUP($A132,'Project Reference'!$A$2:$N$11,14)</f>
        <v>0</v>
      </c>
      <c r="W132" s="91">
        <f>VLOOKUP($A132,'Project Reference'!$A$2:$O$11,15)</f>
        <v>0</v>
      </c>
      <c r="X132" s="91">
        <f>VLOOKUP($A132,'Project Reference'!$A$2:$P$11,16)</f>
        <v>0</v>
      </c>
      <c r="Y132" s="13">
        <f>VLOOKUP($A132,'Project Reference'!$A$2:$Q$11,17)</f>
        <v>0</v>
      </c>
    </row>
    <row r="133" spans="1:25" s="1" customFormat="1" x14ac:dyDescent="0.45">
      <c r="A133" s="91"/>
      <c r="B133" s="115"/>
      <c r="C133" s="92"/>
      <c r="D133" s="12"/>
      <c r="E133" s="12"/>
      <c r="F133" s="12"/>
      <c r="G133" s="12"/>
      <c r="H133" s="83"/>
      <c r="I133" s="15"/>
      <c r="J133" s="40"/>
      <c r="K133" s="91">
        <f>VLOOKUP($A133,'Project Reference'!$A$2:$C$11,3)</f>
        <v>0</v>
      </c>
      <c r="L133" s="115">
        <f>VLOOKUP($A133,'Project Reference'!$A$2:$D$11,4)</f>
        <v>0</v>
      </c>
      <c r="M133" s="115">
        <f>VLOOKUP($A133,'Project Reference'!$A$2:$E$11,5)</f>
        <v>0</v>
      </c>
      <c r="N133" s="91">
        <f>VLOOKUP($A133,'Project Reference'!$A$2:$F$11,6)</f>
        <v>0</v>
      </c>
      <c r="O133" s="91">
        <f>VLOOKUP($A133,'Project Reference'!$A$2:$G$11,7)</f>
        <v>0</v>
      </c>
      <c r="P133" s="91">
        <f>VLOOKUP($A133,'Project Reference'!$A$2:$H$11,8)</f>
        <v>0</v>
      </c>
      <c r="Q133" s="91">
        <f>VLOOKUP($A133,'Project Reference'!$A$2:$I$11,9)</f>
        <v>0</v>
      </c>
      <c r="R133" s="91">
        <f>VLOOKUP($A133,'Project Reference'!$A$2:$J$11,10)</f>
        <v>0</v>
      </c>
      <c r="S133" s="91">
        <f>VLOOKUP($A133,'Project Reference'!$A$2:$K$11,11)</f>
        <v>0</v>
      </c>
      <c r="T133" s="91">
        <f>VLOOKUP($A133,'Project Reference'!$A$2:$L$11,12)</f>
        <v>0</v>
      </c>
      <c r="U133" s="91">
        <f>VLOOKUP($A133,'Project Reference'!$A$2:$M$11,13)</f>
        <v>0</v>
      </c>
      <c r="V133" s="91">
        <f>VLOOKUP($A133,'Project Reference'!$A$2:$N$11,14)</f>
        <v>0</v>
      </c>
      <c r="W133" s="91">
        <f>VLOOKUP($A133,'Project Reference'!$A$2:$O$11,15)</f>
        <v>0</v>
      </c>
      <c r="X133" s="91">
        <f>VLOOKUP($A133,'Project Reference'!$A$2:$P$11,16)</f>
        <v>0</v>
      </c>
      <c r="Y133" s="13">
        <f>VLOOKUP($A133,'Project Reference'!$A$2:$Q$11,17)</f>
        <v>0</v>
      </c>
    </row>
    <row r="134" spans="1:25" s="1" customFormat="1" x14ac:dyDescent="0.45">
      <c r="A134" s="91"/>
      <c r="B134" s="115"/>
      <c r="C134" s="92"/>
      <c r="D134" s="12"/>
      <c r="E134" s="12"/>
      <c r="F134" s="12"/>
      <c r="G134" s="12"/>
      <c r="H134" s="83"/>
      <c r="I134" s="15"/>
      <c r="J134" s="40"/>
      <c r="K134" s="91">
        <f>VLOOKUP($A134,'Project Reference'!$A$2:$C$11,3)</f>
        <v>0</v>
      </c>
      <c r="L134" s="115">
        <f>VLOOKUP($A134,'Project Reference'!$A$2:$D$11,4)</f>
        <v>0</v>
      </c>
      <c r="M134" s="115">
        <f>VLOOKUP($A134,'Project Reference'!$A$2:$E$11,5)</f>
        <v>0</v>
      </c>
      <c r="N134" s="91">
        <f>VLOOKUP($A134,'Project Reference'!$A$2:$F$11,6)</f>
        <v>0</v>
      </c>
      <c r="O134" s="91">
        <f>VLOOKUP($A134,'Project Reference'!$A$2:$G$11,7)</f>
        <v>0</v>
      </c>
      <c r="P134" s="91">
        <f>VLOOKUP($A134,'Project Reference'!$A$2:$H$11,8)</f>
        <v>0</v>
      </c>
      <c r="Q134" s="91">
        <f>VLOOKUP($A134,'Project Reference'!$A$2:$I$11,9)</f>
        <v>0</v>
      </c>
      <c r="R134" s="91">
        <f>VLOOKUP($A134,'Project Reference'!$A$2:$J$11,10)</f>
        <v>0</v>
      </c>
      <c r="S134" s="91">
        <f>VLOOKUP($A134,'Project Reference'!$A$2:$K$11,11)</f>
        <v>0</v>
      </c>
      <c r="T134" s="91">
        <f>VLOOKUP($A134,'Project Reference'!$A$2:$L$11,12)</f>
        <v>0</v>
      </c>
      <c r="U134" s="91">
        <f>VLOOKUP($A134,'Project Reference'!$A$2:$M$11,13)</f>
        <v>0</v>
      </c>
      <c r="V134" s="91">
        <f>VLOOKUP($A134,'Project Reference'!$A$2:$N$11,14)</f>
        <v>0</v>
      </c>
      <c r="W134" s="91">
        <f>VLOOKUP($A134,'Project Reference'!$A$2:$O$11,15)</f>
        <v>0</v>
      </c>
      <c r="X134" s="91">
        <f>VLOOKUP($A134,'Project Reference'!$A$2:$P$11,16)</f>
        <v>0</v>
      </c>
      <c r="Y134" s="13">
        <f>VLOOKUP($A134,'Project Reference'!$A$2:$Q$11,17)</f>
        <v>0</v>
      </c>
    </row>
    <row r="135" spans="1:25" s="1" customFormat="1" x14ac:dyDescent="0.45">
      <c r="A135" s="91"/>
      <c r="B135" s="115"/>
      <c r="C135" s="92"/>
      <c r="D135" s="12"/>
      <c r="E135" s="12"/>
      <c r="F135" s="12"/>
      <c r="G135" s="12"/>
      <c r="H135" s="83"/>
      <c r="I135" s="15"/>
      <c r="J135" s="40"/>
      <c r="K135" s="91">
        <f>VLOOKUP($A135,'Project Reference'!$A$2:$C$11,3)</f>
        <v>0</v>
      </c>
      <c r="L135" s="115">
        <f>VLOOKUP($A135,'Project Reference'!$A$2:$D$11,4)</f>
        <v>0</v>
      </c>
      <c r="M135" s="115">
        <f>VLOOKUP($A135,'Project Reference'!$A$2:$E$11,5)</f>
        <v>0</v>
      </c>
      <c r="N135" s="91">
        <f>VLOOKUP($A135,'Project Reference'!$A$2:$F$11,6)</f>
        <v>0</v>
      </c>
      <c r="O135" s="91">
        <f>VLOOKUP($A135,'Project Reference'!$A$2:$G$11,7)</f>
        <v>0</v>
      </c>
      <c r="P135" s="91">
        <f>VLOOKUP($A135,'Project Reference'!$A$2:$H$11,8)</f>
        <v>0</v>
      </c>
      <c r="Q135" s="91">
        <f>VLOOKUP($A135,'Project Reference'!$A$2:$I$11,9)</f>
        <v>0</v>
      </c>
      <c r="R135" s="91">
        <f>VLOOKUP($A135,'Project Reference'!$A$2:$J$11,10)</f>
        <v>0</v>
      </c>
      <c r="S135" s="91">
        <f>VLOOKUP($A135,'Project Reference'!$A$2:$K$11,11)</f>
        <v>0</v>
      </c>
      <c r="T135" s="91">
        <f>VLOOKUP($A135,'Project Reference'!$A$2:$L$11,12)</f>
        <v>0</v>
      </c>
      <c r="U135" s="91">
        <f>VLOOKUP($A135,'Project Reference'!$A$2:$M$11,13)</f>
        <v>0</v>
      </c>
      <c r="V135" s="91">
        <f>VLOOKUP($A135,'Project Reference'!$A$2:$N$11,14)</f>
        <v>0</v>
      </c>
      <c r="W135" s="91">
        <f>VLOOKUP($A135,'Project Reference'!$A$2:$O$11,15)</f>
        <v>0</v>
      </c>
      <c r="X135" s="91">
        <f>VLOOKUP($A135,'Project Reference'!$A$2:$P$11,16)</f>
        <v>0</v>
      </c>
      <c r="Y135" s="13">
        <f>VLOOKUP($A135,'Project Reference'!$A$2:$Q$11,17)</f>
        <v>0</v>
      </c>
    </row>
    <row r="136" spans="1:25" s="1" customFormat="1" x14ac:dyDescent="0.45">
      <c r="A136" s="91"/>
      <c r="B136" s="115"/>
      <c r="C136" s="92"/>
      <c r="D136" s="12"/>
      <c r="E136" s="12"/>
      <c r="F136" s="12"/>
      <c r="G136" s="12"/>
      <c r="H136" s="83"/>
      <c r="I136" s="15"/>
      <c r="J136" s="40"/>
      <c r="K136" s="91">
        <f>VLOOKUP($A136,'Project Reference'!$A$2:$C$11,3)</f>
        <v>0</v>
      </c>
      <c r="L136" s="115">
        <f>VLOOKUP($A136,'Project Reference'!$A$2:$D$11,4)</f>
        <v>0</v>
      </c>
      <c r="M136" s="115">
        <f>VLOOKUP($A136,'Project Reference'!$A$2:$E$11,5)</f>
        <v>0</v>
      </c>
      <c r="N136" s="91">
        <f>VLOOKUP($A136,'Project Reference'!$A$2:$F$11,6)</f>
        <v>0</v>
      </c>
      <c r="O136" s="91">
        <f>VLOOKUP($A136,'Project Reference'!$A$2:$G$11,7)</f>
        <v>0</v>
      </c>
      <c r="P136" s="91">
        <f>VLOOKUP($A136,'Project Reference'!$A$2:$H$11,8)</f>
        <v>0</v>
      </c>
      <c r="Q136" s="91">
        <f>VLOOKUP($A136,'Project Reference'!$A$2:$I$11,9)</f>
        <v>0</v>
      </c>
      <c r="R136" s="91">
        <f>VLOOKUP($A136,'Project Reference'!$A$2:$J$11,10)</f>
        <v>0</v>
      </c>
      <c r="S136" s="91">
        <f>VLOOKUP($A136,'Project Reference'!$A$2:$K$11,11)</f>
        <v>0</v>
      </c>
      <c r="T136" s="91">
        <f>VLOOKUP($A136,'Project Reference'!$A$2:$L$11,12)</f>
        <v>0</v>
      </c>
      <c r="U136" s="91">
        <f>VLOOKUP($A136,'Project Reference'!$A$2:$M$11,13)</f>
        <v>0</v>
      </c>
      <c r="V136" s="91">
        <f>VLOOKUP($A136,'Project Reference'!$A$2:$N$11,14)</f>
        <v>0</v>
      </c>
      <c r="W136" s="91">
        <f>VLOOKUP($A136,'Project Reference'!$A$2:$O$11,15)</f>
        <v>0</v>
      </c>
      <c r="X136" s="91">
        <f>VLOOKUP($A136,'Project Reference'!$A$2:$P$11,16)</f>
        <v>0</v>
      </c>
      <c r="Y136" s="13">
        <f>VLOOKUP($A136,'Project Reference'!$A$2:$Q$11,17)</f>
        <v>0</v>
      </c>
    </row>
    <row r="137" spans="1:25" s="1" customFormat="1" x14ac:dyDescent="0.45">
      <c r="A137" s="91"/>
      <c r="B137" s="115"/>
      <c r="C137" s="92"/>
      <c r="D137" s="12"/>
      <c r="E137" s="12"/>
      <c r="F137" s="12"/>
      <c r="G137" s="12"/>
      <c r="H137" s="83"/>
      <c r="I137" s="15"/>
      <c r="J137" s="40"/>
      <c r="K137" s="91">
        <f>VLOOKUP($A137,'Project Reference'!$A$2:$C$11,3)</f>
        <v>0</v>
      </c>
      <c r="L137" s="115">
        <f>VLOOKUP($A137,'Project Reference'!$A$2:$D$11,4)</f>
        <v>0</v>
      </c>
      <c r="M137" s="115">
        <f>VLOOKUP($A137,'Project Reference'!$A$2:$E$11,5)</f>
        <v>0</v>
      </c>
      <c r="N137" s="91">
        <f>VLOOKUP($A137,'Project Reference'!$A$2:$F$11,6)</f>
        <v>0</v>
      </c>
      <c r="O137" s="91">
        <f>VLOOKUP($A137,'Project Reference'!$A$2:$G$11,7)</f>
        <v>0</v>
      </c>
      <c r="P137" s="91">
        <f>VLOOKUP($A137,'Project Reference'!$A$2:$H$11,8)</f>
        <v>0</v>
      </c>
      <c r="Q137" s="91">
        <f>VLOOKUP($A137,'Project Reference'!$A$2:$I$11,9)</f>
        <v>0</v>
      </c>
      <c r="R137" s="91">
        <f>VLOOKUP($A137,'Project Reference'!$A$2:$J$11,10)</f>
        <v>0</v>
      </c>
      <c r="S137" s="91">
        <f>VLOOKUP($A137,'Project Reference'!$A$2:$K$11,11)</f>
        <v>0</v>
      </c>
      <c r="T137" s="91">
        <f>VLOOKUP($A137,'Project Reference'!$A$2:$L$11,12)</f>
        <v>0</v>
      </c>
      <c r="U137" s="91">
        <f>VLOOKUP($A137,'Project Reference'!$A$2:$M$11,13)</f>
        <v>0</v>
      </c>
      <c r="V137" s="91">
        <f>VLOOKUP($A137,'Project Reference'!$A$2:$N$11,14)</f>
        <v>0</v>
      </c>
      <c r="W137" s="91">
        <f>VLOOKUP($A137,'Project Reference'!$A$2:$O$11,15)</f>
        <v>0</v>
      </c>
      <c r="X137" s="91">
        <f>VLOOKUP($A137,'Project Reference'!$A$2:$P$11,16)</f>
        <v>0</v>
      </c>
      <c r="Y137" s="13">
        <f>VLOOKUP($A137,'Project Reference'!$A$2:$Q$11,17)</f>
        <v>0</v>
      </c>
    </row>
    <row r="138" spans="1:25" s="1" customFormat="1" x14ac:dyDescent="0.45">
      <c r="A138" s="91"/>
      <c r="B138" s="115"/>
      <c r="C138" s="92"/>
      <c r="D138" s="12"/>
      <c r="E138" s="12"/>
      <c r="F138" s="12"/>
      <c r="G138" s="12"/>
      <c r="H138" s="83"/>
      <c r="I138" s="15"/>
      <c r="J138" s="40"/>
      <c r="K138" s="91">
        <f>VLOOKUP($A138,'Project Reference'!$A$2:$C$11,3)</f>
        <v>0</v>
      </c>
      <c r="L138" s="115">
        <f>VLOOKUP($A138,'Project Reference'!$A$2:$D$11,4)</f>
        <v>0</v>
      </c>
      <c r="M138" s="115">
        <f>VLOOKUP($A138,'Project Reference'!$A$2:$E$11,5)</f>
        <v>0</v>
      </c>
      <c r="N138" s="91">
        <f>VLOOKUP($A138,'Project Reference'!$A$2:$F$11,6)</f>
        <v>0</v>
      </c>
      <c r="O138" s="91">
        <f>VLOOKUP($A138,'Project Reference'!$A$2:$G$11,7)</f>
        <v>0</v>
      </c>
      <c r="P138" s="91">
        <f>VLOOKUP($A138,'Project Reference'!$A$2:$H$11,8)</f>
        <v>0</v>
      </c>
      <c r="Q138" s="91">
        <f>VLOOKUP($A138,'Project Reference'!$A$2:$I$11,9)</f>
        <v>0</v>
      </c>
      <c r="R138" s="91">
        <f>VLOOKUP($A138,'Project Reference'!$A$2:$J$11,10)</f>
        <v>0</v>
      </c>
      <c r="S138" s="91">
        <f>VLOOKUP($A138,'Project Reference'!$A$2:$K$11,11)</f>
        <v>0</v>
      </c>
      <c r="T138" s="91">
        <f>VLOOKUP($A138,'Project Reference'!$A$2:$L$11,12)</f>
        <v>0</v>
      </c>
      <c r="U138" s="91">
        <f>VLOOKUP($A138,'Project Reference'!$A$2:$M$11,13)</f>
        <v>0</v>
      </c>
      <c r="V138" s="91">
        <f>VLOOKUP($A138,'Project Reference'!$A$2:$N$11,14)</f>
        <v>0</v>
      </c>
      <c r="W138" s="91">
        <f>VLOOKUP($A138,'Project Reference'!$A$2:$O$11,15)</f>
        <v>0</v>
      </c>
      <c r="X138" s="91">
        <f>VLOOKUP($A138,'Project Reference'!$A$2:$P$11,16)</f>
        <v>0</v>
      </c>
      <c r="Y138" s="13">
        <f>VLOOKUP($A138,'Project Reference'!$A$2:$Q$11,17)</f>
        <v>0</v>
      </c>
    </row>
    <row r="139" spans="1:25" s="1" customFormat="1" x14ac:dyDescent="0.45">
      <c r="A139" s="91"/>
      <c r="B139" s="115"/>
      <c r="C139" s="92"/>
      <c r="D139" s="12"/>
      <c r="E139" s="12"/>
      <c r="F139" s="12"/>
      <c r="G139" s="12"/>
      <c r="H139" s="83"/>
      <c r="I139" s="15"/>
      <c r="J139" s="40"/>
      <c r="K139" s="91">
        <f>VLOOKUP($A139,'Project Reference'!$A$2:$C$11,3)</f>
        <v>0</v>
      </c>
      <c r="L139" s="115">
        <f>VLOOKUP($A139,'Project Reference'!$A$2:$D$11,4)</f>
        <v>0</v>
      </c>
      <c r="M139" s="115">
        <f>VLOOKUP($A139,'Project Reference'!$A$2:$E$11,5)</f>
        <v>0</v>
      </c>
      <c r="N139" s="91">
        <f>VLOOKUP($A139,'Project Reference'!$A$2:$F$11,6)</f>
        <v>0</v>
      </c>
      <c r="O139" s="91">
        <f>VLOOKUP($A139,'Project Reference'!$A$2:$G$11,7)</f>
        <v>0</v>
      </c>
      <c r="P139" s="91">
        <f>VLOOKUP($A139,'Project Reference'!$A$2:$H$11,8)</f>
        <v>0</v>
      </c>
      <c r="Q139" s="91">
        <f>VLOOKUP($A139,'Project Reference'!$A$2:$I$11,9)</f>
        <v>0</v>
      </c>
      <c r="R139" s="91">
        <f>VLOOKUP($A139,'Project Reference'!$A$2:$J$11,10)</f>
        <v>0</v>
      </c>
      <c r="S139" s="91">
        <f>VLOOKUP($A139,'Project Reference'!$A$2:$K$11,11)</f>
        <v>0</v>
      </c>
      <c r="T139" s="91">
        <f>VLOOKUP($A139,'Project Reference'!$A$2:$L$11,12)</f>
        <v>0</v>
      </c>
      <c r="U139" s="91">
        <f>VLOOKUP($A139,'Project Reference'!$A$2:$M$11,13)</f>
        <v>0</v>
      </c>
      <c r="V139" s="91">
        <f>VLOOKUP($A139,'Project Reference'!$A$2:$N$11,14)</f>
        <v>0</v>
      </c>
      <c r="W139" s="91">
        <f>VLOOKUP($A139,'Project Reference'!$A$2:$O$11,15)</f>
        <v>0</v>
      </c>
      <c r="X139" s="91">
        <f>VLOOKUP($A139,'Project Reference'!$A$2:$P$11,16)</f>
        <v>0</v>
      </c>
      <c r="Y139" s="13">
        <f>VLOOKUP($A139,'Project Reference'!$A$2:$Q$11,17)</f>
        <v>0</v>
      </c>
    </row>
    <row r="140" spans="1:25" s="1" customFormat="1" x14ac:dyDescent="0.45">
      <c r="A140" s="91"/>
      <c r="B140" s="115"/>
      <c r="C140" s="92"/>
      <c r="D140" s="12"/>
      <c r="E140" s="12"/>
      <c r="F140" s="12"/>
      <c r="G140" s="12"/>
      <c r="H140" s="83"/>
      <c r="I140" s="15"/>
      <c r="J140" s="40"/>
      <c r="K140" s="91">
        <f>VLOOKUP($A140,'Project Reference'!$A$2:$C$11,3)</f>
        <v>0</v>
      </c>
      <c r="L140" s="115">
        <f>VLOOKUP($A140,'Project Reference'!$A$2:$D$11,4)</f>
        <v>0</v>
      </c>
      <c r="M140" s="115">
        <f>VLOOKUP($A140,'Project Reference'!$A$2:$E$11,5)</f>
        <v>0</v>
      </c>
      <c r="N140" s="91">
        <f>VLOOKUP($A140,'Project Reference'!$A$2:$F$11,6)</f>
        <v>0</v>
      </c>
      <c r="O140" s="91">
        <f>VLOOKUP($A140,'Project Reference'!$A$2:$G$11,7)</f>
        <v>0</v>
      </c>
      <c r="P140" s="91">
        <f>VLOOKUP($A140,'Project Reference'!$A$2:$H$11,8)</f>
        <v>0</v>
      </c>
      <c r="Q140" s="91">
        <f>VLOOKUP($A140,'Project Reference'!$A$2:$I$11,9)</f>
        <v>0</v>
      </c>
      <c r="R140" s="91">
        <f>VLOOKUP($A140,'Project Reference'!$A$2:$J$11,10)</f>
        <v>0</v>
      </c>
      <c r="S140" s="91">
        <f>VLOOKUP($A140,'Project Reference'!$A$2:$K$11,11)</f>
        <v>0</v>
      </c>
      <c r="T140" s="91">
        <f>VLOOKUP($A140,'Project Reference'!$A$2:$L$11,12)</f>
        <v>0</v>
      </c>
      <c r="U140" s="91">
        <f>VLOOKUP($A140,'Project Reference'!$A$2:$M$11,13)</f>
        <v>0</v>
      </c>
      <c r="V140" s="91">
        <f>VLOOKUP($A140,'Project Reference'!$A$2:$N$11,14)</f>
        <v>0</v>
      </c>
      <c r="W140" s="91">
        <f>VLOOKUP($A140,'Project Reference'!$A$2:$O$11,15)</f>
        <v>0</v>
      </c>
      <c r="X140" s="91">
        <f>VLOOKUP($A140,'Project Reference'!$A$2:$P$11,16)</f>
        <v>0</v>
      </c>
      <c r="Y140" s="13">
        <f>VLOOKUP($A140,'Project Reference'!$A$2:$Q$11,17)</f>
        <v>0</v>
      </c>
    </row>
    <row r="141" spans="1:25" s="1" customFormat="1" x14ac:dyDescent="0.45">
      <c r="A141" s="91"/>
      <c r="B141" s="115"/>
      <c r="C141" s="92"/>
      <c r="D141" s="12"/>
      <c r="E141" s="12"/>
      <c r="F141" s="12"/>
      <c r="G141" s="12"/>
      <c r="H141" s="83"/>
      <c r="I141" s="15"/>
      <c r="J141" s="40"/>
      <c r="K141" s="91">
        <f>VLOOKUP($A141,'Project Reference'!$A$2:$C$11,3)</f>
        <v>0</v>
      </c>
      <c r="L141" s="115">
        <f>VLOOKUP($A141,'Project Reference'!$A$2:$D$11,4)</f>
        <v>0</v>
      </c>
      <c r="M141" s="115">
        <f>VLOOKUP($A141,'Project Reference'!$A$2:$E$11,5)</f>
        <v>0</v>
      </c>
      <c r="N141" s="91">
        <f>VLOOKUP($A141,'Project Reference'!$A$2:$F$11,6)</f>
        <v>0</v>
      </c>
      <c r="O141" s="91">
        <f>VLOOKUP($A141,'Project Reference'!$A$2:$G$11,7)</f>
        <v>0</v>
      </c>
      <c r="P141" s="91">
        <f>VLOOKUP($A141,'Project Reference'!$A$2:$H$11,8)</f>
        <v>0</v>
      </c>
      <c r="Q141" s="91">
        <f>VLOOKUP($A141,'Project Reference'!$A$2:$I$11,9)</f>
        <v>0</v>
      </c>
      <c r="R141" s="91">
        <f>VLOOKUP($A141,'Project Reference'!$A$2:$J$11,10)</f>
        <v>0</v>
      </c>
      <c r="S141" s="91">
        <f>VLOOKUP($A141,'Project Reference'!$A$2:$K$11,11)</f>
        <v>0</v>
      </c>
      <c r="T141" s="91">
        <f>VLOOKUP($A141,'Project Reference'!$A$2:$L$11,12)</f>
        <v>0</v>
      </c>
      <c r="U141" s="91">
        <f>VLOOKUP($A141,'Project Reference'!$A$2:$M$11,13)</f>
        <v>0</v>
      </c>
      <c r="V141" s="91">
        <f>VLOOKUP($A141,'Project Reference'!$A$2:$N$11,14)</f>
        <v>0</v>
      </c>
      <c r="W141" s="91">
        <f>VLOOKUP($A141,'Project Reference'!$A$2:$O$11,15)</f>
        <v>0</v>
      </c>
      <c r="X141" s="91">
        <f>VLOOKUP($A141,'Project Reference'!$A$2:$P$11,16)</f>
        <v>0</v>
      </c>
      <c r="Y141" s="13">
        <f>VLOOKUP($A141,'Project Reference'!$A$2:$Q$11,17)</f>
        <v>0</v>
      </c>
    </row>
    <row r="142" spans="1:25" s="1" customFormat="1" x14ac:dyDescent="0.45">
      <c r="A142" s="91"/>
      <c r="B142" s="115"/>
      <c r="C142" s="92"/>
      <c r="D142" s="12"/>
      <c r="E142" s="12"/>
      <c r="F142" s="12"/>
      <c r="G142" s="12"/>
      <c r="H142" s="83"/>
      <c r="I142" s="15"/>
      <c r="J142" s="40"/>
      <c r="K142" s="91">
        <f>VLOOKUP($A142,'Project Reference'!$A$2:$C$11,3)</f>
        <v>0</v>
      </c>
      <c r="L142" s="115">
        <f>VLOOKUP($A142,'Project Reference'!$A$2:$D$11,4)</f>
        <v>0</v>
      </c>
      <c r="M142" s="115">
        <f>VLOOKUP($A142,'Project Reference'!$A$2:$E$11,5)</f>
        <v>0</v>
      </c>
      <c r="N142" s="91">
        <f>VLOOKUP($A142,'Project Reference'!$A$2:$F$11,6)</f>
        <v>0</v>
      </c>
      <c r="O142" s="91">
        <f>VLOOKUP($A142,'Project Reference'!$A$2:$G$11,7)</f>
        <v>0</v>
      </c>
      <c r="P142" s="91">
        <f>VLOOKUP($A142,'Project Reference'!$A$2:$H$11,8)</f>
        <v>0</v>
      </c>
      <c r="Q142" s="91">
        <f>VLOOKUP($A142,'Project Reference'!$A$2:$I$11,9)</f>
        <v>0</v>
      </c>
      <c r="R142" s="91">
        <f>VLOOKUP($A142,'Project Reference'!$A$2:$J$11,10)</f>
        <v>0</v>
      </c>
      <c r="S142" s="91">
        <f>VLOOKUP($A142,'Project Reference'!$A$2:$K$11,11)</f>
        <v>0</v>
      </c>
      <c r="T142" s="91">
        <f>VLOOKUP($A142,'Project Reference'!$A$2:$L$11,12)</f>
        <v>0</v>
      </c>
      <c r="U142" s="91">
        <f>VLOOKUP($A142,'Project Reference'!$A$2:$M$11,13)</f>
        <v>0</v>
      </c>
      <c r="V142" s="91">
        <f>VLOOKUP($A142,'Project Reference'!$A$2:$N$11,14)</f>
        <v>0</v>
      </c>
      <c r="W142" s="91">
        <f>VLOOKUP($A142,'Project Reference'!$A$2:$O$11,15)</f>
        <v>0</v>
      </c>
      <c r="X142" s="91">
        <f>VLOOKUP($A142,'Project Reference'!$A$2:$P$11,16)</f>
        <v>0</v>
      </c>
      <c r="Y142" s="13">
        <f>VLOOKUP($A142,'Project Reference'!$A$2:$Q$11,17)</f>
        <v>0</v>
      </c>
    </row>
    <row r="143" spans="1:25" s="1" customFormat="1" x14ac:dyDescent="0.45">
      <c r="A143" s="91"/>
      <c r="B143" s="115"/>
      <c r="C143" s="92"/>
      <c r="D143" s="12"/>
      <c r="E143" s="12"/>
      <c r="F143" s="12"/>
      <c r="G143" s="12"/>
      <c r="H143" s="83"/>
      <c r="I143" s="15"/>
      <c r="J143" s="40"/>
      <c r="K143" s="91">
        <f>VLOOKUP($A143,'Project Reference'!$A$2:$C$11,3)</f>
        <v>0</v>
      </c>
      <c r="L143" s="115">
        <f>VLOOKUP($A143,'Project Reference'!$A$2:$D$11,4)</f>
        <v>0</v>
      </c>
      <c r="M143" s="115">
        <f>VLOOKUP($A143,'Project Reference'!$A$2:$E$11,5)</f>
        <v>0</v>
      </c>
      <c r="N143" s="91">
        <f>VLOOKUP($A143,'Project Reference'!$A$2:$F$11,6)</f>
        <v>0</v>
      </c>
      <c r="O143" s="91">
        <f>VLOOKUP($A143,'Project Reference'!$A$2:$G$11,7)</f>
        <v>0</v>
      </c>
      <c r="P143" s="91">
        <f>VLOOKUP($A143,'Project Reference'!$A$2:$H$11,8)</f>
        <v>0</v>
      </c>
      <c r="Q143" s="91">
        <f>VLOOKUP($A143,'Project Reference'!$A$2:$I$11,9)</f>
        <v>0</v>
      </c>
      <c r="R143" s="91">
        <f>VLOOKUP($A143,'Project Reference'!$A$2:$J$11,10)</f>
        <v>0</v>
      </c>
      <c r="S143" s="91">
        <f>VLOOKUP($A143,'Project Reference'!$A$2:$K$11,11)</f>
        <v>0</v>
      </c>
      <c r="T143" s="91">
        <f>VLOOKUP($A143,'Project Reference'!$A$2:$L$11,12)</f>
        <v>0</v>
      </c>
      <c r="U143" s="91">
        <f>VLOOKUP($A143,'Project Reference'!$A$2:$M$11,13)</f>
        <v>0</v>
      </c>
      <c r="V143" s="91">
        <f>VLOOKUP($A143,'Project Reference'!$A$2:$N$11,14)</f>
        <v>0</v>
      </c>
      <c r="W143" s="91">
        <f>VLOOKUP($A143,'Project Reference'!$A$2:$O$11,15)</f>
        <v>0</v>
      </c>
      <c r="X143" s="91">
        <f>VLOOKUP($A143,'Project Reference'!$A$2:$P$11,16)</f>
        <v>0</v>
      </c>
      <c r="Y143" s="13">
        <f>VLOOKUP($A143,'Project Reference'!$A$2:$Q$11,17)</f>
        <v>0</v>
      </c>
    </row>
    <row r="144" spans="1:25" s="1" customFormat="1" x14ac:dyDescent="0.45">
      <c r="A144" s="91"/>
      <c r="B144" s="115"/>
      <c r="C144" s="92"/>
      <c r="D144" s="12"/>
      <c r="E144" s="12"/>
      <c r="F144" s="12"/>
      <c r="G144" s="12"/>
      <c r="H144" s="83"/>
      <c r="I144" s="15"/>
      <c r="J144" s="40"/>
      <c r="K144" s="91">
        <f>VLOOKUP($A144,'Project Reference'!$A$2:$C$11,3)</f>
        <v>0</v>
      </c>
      <c r="L144" s="115">
        <f>VLOOKUP($A144,'Project Reference'!$A$2:$D$11,4)</f>
        <v>0</v>
      </c>
      <c r="M144" s="115">
        <f>VLOOKUP($A144,'Project Reference'!$A$2:$E$11,5)</f>
        <v>0</v>
      </c>
      <c r="N144" s="91">
        <f>VLOOKUP($A144,'Project Reference'!$A$2:$F$11,6)</f>
        <v>0</v>
      </c>
      <c r="O144" s="91">
        <f>VLOOKUP($A144,'Project Reference'!$A$2:$G$11,7)</f>
        <v>0</v>
      </c>
      <c r="P144" s="91">
        <f>VLOOKUP($A144,'Project Reference'!$A$2:$H$11,8)</f>
        <v>0</v>
      </c>
      <c r="Q144" s="91">
        <f>VLOOKUP($A144,'Project Reference'!$A$2:$I$11,9)</f>
        <v>0</v>
      </c>
      <c r="R144" s="91">
        <f>VLOOKUP($A144,'Project Reference'!$A$2:$J$11,10)</f>
        <v>0</v>
      </c>
      <c r="S144" s="91">
        <f>VLOOKUP($A144,'Project Reference'!$A$2:$K$11,11)</f>
        <v>0</v>
      </c>
      <c r="T144" s="91">
        <f>VLOOKUP($A144,'Project Reference'!$A$2:$L$11,12)</f>
        <v>0</v>
      </c>
      <c r="U144" s="91">
        <f>VLOOKUP($A144,'Project Reference'!$A$2:$M$11,13)</f>
        <v>0</v>
      </c>
      <c r="V144" s="91">
        <f>VLOOKUP($A144,'Project Reference'!$A$2:$N$11,14)</f>
        <v>0</v>
      </c>
      <c r="W144" s="91">
        <f>VLOOKUP($A144,'Project Reference'!$A$2:$O$11,15)</f>
        <v>0</v>
      </c>
      <c r="X144" s="91">
        <f>VLOOKUP($A144,'Project Reference'!$A$2:$P$11,16)</f>
        <v>0</v>
      </c>
      <c r="Y144" s="13">
        <f>VLOOKUP($A144,'Project Reference'!$A$2:$Q$11,17)</f>
        <v>0</v>
      </c>
    </row>
    <row r="145" spans="1:25" s="1" customFormat="1" x14ac:dyDescent="0.45">
      <c r="A145" s="91"/>
      <c r="B145" s="115"/>
      <c r="C145" s="92"/>
      <c r="D145" s="12"/>
      <c r="E145" s="12"/>
      <c r="F145" s="12"/>
      <c r="G145" s="12"/>
      <c r="H145" s="83"/>
      <c r="I145" s="15"/>
      <c r="J145" s="40"/>
      <c r="K145" s="91">
        <f>VLOOKUP($A145,'Project Reference'!$A$2:$C$11,3)</f>
        <v>0</v>
      </c>
      <c r="L145" s="115">
        <f>VLOOKUP($A145,'Project Reference'!$A$2:$D$11,4)</f>
        <v>0</v>
      </c>
      <c r="M145" s="115">
        <f>VLOOKUP($A145,'Project Reference'!$A$2:$E$11,5)</f>
        <v>0</v>
      </c>
      <c r="N145" s="91">
        <f>VLOOKUP($A145,'Project Reference'!$A$2:$F$11,6)</f>
        <v>0</v>
      </c>
      <c r="O145" s="91">
        <f>VLOOKUP($A145,'Project Reference'!$A$2:$G$11,7)</f>
        <v>0</v>
      </c>
      <c r="P145" s="91">
        <f>VLOOKUP($A145,'Project Reference'!$A$2:$H$11,8)</f>
        <v>0</v>
      </c>
      <c r="Q145" s="91">
        <f>VLOOKUP($A145,'Project Reference'!$A$2:$I$11,9)</f>
        <v>0</v>
      </c>
      <c r="R145" s="91">
        <f>VLOOKUP($A145,'Project Reference'!$A$2:$J$11,10)</f>
        <v>0</v>
      </c>
      <c r="S145" s="91">
        <f>VLOOKUP($A145,'Project Reference'!$A$2:$K$11,11)</f>
        <v>0</v>
      </c>
      <c r="T145" s="91">
        <f>VLOOKUP($A145,'Project Reference'!$A$2:$L$11,12)</f>
        <v>0</v>
      </c>
      <c r="U145" s="91">
        <f>VLOOKUP($A145,'Project Reference'!$A$2:$M$11,13)</f>
        <v>0</v>
      </c>
      <c r="V145" s="91">
        <f>VLOOKUP($A145,'Project Reference'!$A$2:$N$11,14)</f>
        <v>0</v>
      </c>
      <c r="W145" s="91">
        <f>VLOOKUP($A145,'Project Reference'!$A$2:$O$11,15)</f>
        <v>0</v>
      </c>
      <c r="X145" s="91">
        <f>VLOOKUP($A145,'Project Reference'!$A$2:$P$11,16)</f>
        <v>0</v>
      </c>
      <c r="Y145" s="13">
        <f>VLOOKUP($A145,'Project Reference'!$A$2:$Q$11,17)</f>
        <v>0</v>
      </c>
    </row>
    <row r="146" spans="1:25" s="1" customFormat="1" x14ac:dyDescent="0.45">
      <c r="A146" s="91"/>
      <c r="B146" s="115"/>
      <c r="C146" s="92"/>
      <c r="D146" s="12"/>
      <c r="E146" s="12"/>
      <c r="F146" s="12"/>
      <c r="G146" s="12"/>
      <c r="H146" s="83"/>
      <c r="I146" s="15"/>
      <c r="J146" s="40"/>
      <c r="K146" s="91">
        <f>VLOOKUP($A146,'Project Reference'!$A$2:$C$11,3)</f>
        <v>0</v>
      </c>
      <c r="L146" s="115">
        <f>VLOOKUP($A146,'Project Reference'!$A$2:$D$11,4)</f>
        <v>0</v>
      </c>
      <c r="M146" s="115">
        <f>VLOOKUP($A146,'Project Reference'!$A$2:$E$11,5)</f>
        <v>0</v>
      </c>
      <c r="N146" s="91">
        <f>VLOOKUP($A146,'Project Reference'!$A$2:$F$11,6)</f>
        <v>0</v>
      </c>
      <c r="O146" s="91">
        <f>VLOOKUP($A146,'Project Reference'!$A$2:$G$11,7)</f>
        <v>0</v>
      </c>
      <c r="P146" s="91">
        <f>VLOOKUP($A146,'Project Reference'!$A$2:$H$11,8)</f>
        <v>0</v>
      </c>
      <c r="Q146" s="91">
        <f>VLOOKUP($A146,'Project Reference'!$A$2:$I$11,9)</f>
        <v>0</v>
      </c>
      <c r="R146" s="91">
        <f>VLOOKUP($A146,'Project Reference'!$A$2:$J$11,10)</f>
        <v>0</v>
      </c>
      <c r="S146" s="91">
        <f>VLOOKUP($A146,'Project Reference'!$A$2:$K$11,11)</f>
        <v>0</v>
      </c>
      <c r="T146" s="91">
        <f>VLOOKUP($A146,'Project Reference'!$A$2:$L$11,12)</f>
        <v>0</v>
      </c>
      <c r="U146" s="91">
        <f>VLOOKUP($A146,'Project Reference'!$A$2:$M$11,13)</f>
        <v>0</v>
      </c>
      <c r="V146" s="91">
        <f>VLOOKUP($A146,'Project Reference'!$A$2:$N$11,14)</f>
        <v>0</v>
      </c>
      <c r="W146" s="91">
        <f>VLOOKUP($A146,'Project Reference'!$A$2:$O$11,15)</f>
        <v>0</v>
      </c>
      <c r="X146" s="91">
        <f>VLOOKUP($A146,'Project Reference'!$A$2:$P$11,16)</f>
        <v>0</v>
      </c>
      <c r="Y146" s="13">
        <f>VLOOKUP($A146,'Project Reference'!$A$2:$Q$11,17)</f>
        <v>0</v>
      </c>
    </row>
    <row r="147" spans="1:25" s="1" customFormat="1" x14ac:dyDescent="0.45">
      <c r="A147" s="91"/>
      <c r="B147" s="115"/>
      <c r="C147" s="92"/>
      <c r="D147" s="12"/>
      <c r="E147" s="12"/>
      <c r="F147" s="12"/>
      <c r="G147" s="12"/>
      <c r="H147" s="83"/>
      <c r="I147" s="15"/>
      <c r="J147" s="40"/>
      <c r="K147" s="91">
        <f>VLOOKUP($A147,'Project Reference'!$A$2:$C$11,3)</f>
        <v>0</v>
      </c>
      <c r="L147" s="115">
        <f>VLOOKUP($A147,'Project Reference'!$A$2:$D$11,4)</f>
        <v>0</v>
      </c>
      <c r="M147" s="115">
        <f>VLOOKUP($A147,'Project Reference'!$A$2:$E$11,5)</f>
        <v>0</v>
      </c>
      <c r="N147" s="91">
        <f>VLOOKUP($A147,'Project Reference'!$A$2:$F$11,6)</f>
        <v>0</v>
      </c>
      <c r="O147" s="91">
        <f>VLOOKUP($A147,'Project Reference'!$A$2:$G$11,7)</f>
        <v>0</v>
      </c>
      <c r="P147" s="91">
        <f>VLOOKUP($A147,'Project Reference'!$A$2:$H$11,8)</f>
        <v>0</v>
      </c>
      <c r="Q147" s="91">
        <f>VLOOKUP($A147,'Project Reference'!$A$2:$I$11,9)</f>
        <v>0</v>
      </c>
      <c r="R147" s="91">
        <f>VLOOKUP($A147,'Project Reference'!$A$2:$J$11,10)</f>
        <v>0</v>
      </c>
      <c r="S147" s="91">
        <f>VLOOKUP($A147,'Project Reference'!$A$2:$K$11,11)</f>
        <v>0</v>
      </c>
      <c r="T147" s="91">
        <f>VLOOKUP($A147,'Project Reference'!$A$2:$L$11,12)</f>
        <v>0</v>
      </c>
      <c r="U147" s="91">
        <f>VLOOKUP($A147,'Project Reference'!$A$2:$M$11,13)</f>
        <v>0</v>
      </c>
      <c r="V147" s="91">
        <f>VLOOKUP($A147,'Project Reference'!$A$2:$N$11,14)</f>
        <v>0</v>
      </c>
      <c r="W147" s="91">
        <f>VLOOKUP($A147,'Project Reference'!$A$2:$O$11,15)</f>
        <v>0</v>
      </c>
      <c r="X147" s="91">
        <f>VLOOKUP($A147,'Project Reference'!$A$2:$P$11,16)</f>
        <v>0</v>
      </c>
      <c r="Y147" s="13">
        <f>VLOOKUP($A147,'Project Reference'!$A$2:$Q$11,17)</f>
        <v>0</v>
      </c>
    </row>
    <row r="148" spans="1:25" s="1" customFormat="1" x14ac:dyDescent="0.45">
      <c r="A148" s="91"/>
      <c r="B148" s="115"/>
      <c r="C148" s="92"/>
      <c r="D148" s="12"/>
      <c r="E148" s="12"/>
      <c r="F148" s="12"/>
      <c r="G148" s="12"/>
      <c r="H148" s="83"/>
      <c r="I148" s="15"/>
      <c r="J148" s="40"/>
      <c r="K148" s="91">
        <f>VLOOKUP($A148,'Project Reference'!$A$2:$C$11,3)</f>
        <v>0</v>
      </c>
      <c r="L148" s="115">
        <f>VLOOKUP($A148,'Project Reference'!$A$2:$D$11,4)</f>
        <v>0</v>
      </c>
      <c r="M148" s="115">
        <f>VLOOKUP($A148,'Project Reference'!$A$2:$E$11,5)</f>
        <v>0</v>
      </c>
      <c r="N148" s="91">
        <f>VLOOKUP($A148,'Project Reference'!$A$2:$F$11,6)</f>
        <v>0</v>
      </c>
      <c r="O148" s="91">
        <f>VLOOKUP($A148,'Project Reference'!$A$2:$G$11,7)</f>
        <v>0</v>
      </c>
      <c r="P148" s="91">
        <f>VLOOKUP($A148,'Project Reference'!$A$2:$H$11,8)</f>
        <v>0</v>
      </c>
      <c r="Q148" s="91">
        <f>VLOOKUP($A148,'Project Reference'!$A$2:$I$11,9)</f>
        <v>0</v>
      </c>
      <c r="R148" s="91">
        <f>VLOOKUP($A148,'Project Reference'!$A$2:$J$11,10)</f>
        <v>0</v>
      </c>
      <c r="S148" s="91">
        <f>VLOOKUP($A148,'Project Reference'!$A$2:$K$11,11)</f>
        <v>0</v>
      </c>
      <c r="T148" s="91">
        <f>VLOOKUP($A148,'Project Reference'!$A$2:$L$11,12)</f>
        <v>0</v>
      </c>
      <c r="U148" s="91">
        <f>VLOOKUP($A148,'Project Reference'!$A$2:$M$11,13)</f>
        <v>0</v>
      </c>
      <c r="V148" s="91">
        <f>VLOOKUP($A148,'Project Reference'!$A$2:$N$11,14)</f>
        <v>0</v>
      </c>
      <c r="W148" s="91">
        <f>VLOOKUP($A148,'Project Reference'!$A$2:$O$11,15)</f>
        <v>0</v>
      </c>
      <c r="X148" s="91">
        <f>VLOOKUP($A148,'Project Reference'!$A$2:$P$11,16)</f>
        <v>0</v>
      </c>
      <c r="Y148" s="13">
        <f>VLOOKUP($A148,'Project Reference'!$A$2:$Q$11,17)</f>
        <v>0</v>
      </c>
    </row>
    <row r="149" spans="1:25" s="1" customFormat="1" x14ac:dyDescent="0.45">
      <c r="A149" s="91"/>
      <c r="B149" s="115"/>
      <c r="C149" s="92"/>
      <c r="D149" s="12"/>
      <c r="E149" s="12"/>
      <c r="F149" s="12"/>
      <c r="G149" s="12"/>
      <c r="H149" s="83"/>
      <c r="I149" s="15"/>
      <c r="J149" s="40"/>
      <c r="K149" s="91">
        <f>VLOOKUP($A149,'Project Reference'!$A$2:$C$11,3)</f>
        <v>0</v>
      </c>
      <c r="L149" s="115">
        <f>VLOOKUP($A149,'Project Reference'!$A$2:$D$11,4)</f>
        <v>0</v>
      </c>
      <c r="M149" s="115">
        <f>VLOOKUP($A149,'Project Reference'!$A$2:$E$11,5)</f>
        <v>0</v>
      </c>
      <c r="N149" s="91">
        <f>VLOOKUP($A149,'Project Reference'!$A$2:$F$11,6)</f>
        <v>0</v>
      </c>
      <c r="O149" s="91">
        <f>VLOOKUP($A149,'Project Reference'!$A$2:$G$11,7)</f>
        <v>0</v>
      </c>
      <c r="P149" s="91">
        <f>VLOOKUP($A149,'Project Reference'!$A$2:$H$11,8)</f>
        <v>0</v>
      </c>
      <c r="Q149" s="91">
        <f>VLOOKUP($A149,'Project Reference'!$A$2:$I$11,9)</f>
        <v>0</v>
      </c>
      <c r="R149" s="91">
        <f>VLOOKUP($A149,'Project Reference'!$A$2:$J$11,10)</f>
        <v>0</v>
      </c>
      <c r="S149" s="91">
        <f>VLOOKUP($A149,'Project Reference'!$A$2:$K$11,11)</f>
        <v>0</v>
      </c>
      <c r="T149" s="91">
        <f>VLOOKUP($A149,'Project Reference'!$A$2:$L$11,12)</f>
        <v>0</v>
      </c>
      <c r="U149" s="91">
        <f>VLOOKUP($A149,'Project Reference'!$A$2:$M$11,13)</f>
        <v>0</v>
      </c>
      <c r="V149" s="91">
        <f>VLOOKUP($A149,'Project Reference'!$A$2:$N$11,14)</f>
        <v>0</v>
      </c>
      <c r="W149" s="91">
        <f>VLOOKUP($A149,'Project Reference'!$A$2:$O$11,15)</f>
        <v>0</v>
      </c>
      <c r="X149" s="91">
        <f>VLOOKUP($A149,'Project Reference'!$A$2:$P$11,16)</f>
        <v>0</v>
      </c>
      <c r="Y149" s="13">
        <f>VLOOKUP($A149,'Project Reference'!$A$2:$Q$11,17)</f>
        <v>0</v>
      </c>
    </row>
    <row r="150" spans="1:25" s="1" customFormat="1" x14ac:dyDescent="0.45">
      <c r="A150" s="91"/>
      <c r="B150" s="115"/>
      <c r="C150" s="92"/>
      <c r="D150" s="12"/>
      <c r="E150" s="12"/>
      <c r="F150" s="12"/>
      <c r="G150" s="12"/>
      <c r="H150" s="83"/>
      <c r="I150" s="15"/>
      <c r="J150" s="40"/>
      <c r="K150" s="91">
        <f>VLOOKUP($A150,'Project Reference'!$A$2:$C$11,3)</f>
        <v>0</v>
      </c>
      <c r="L150" s="115">
        <f>VLOOKUP($A150,'Project Reference'!$A$2:$D$11,4)</f>
        <v>0</v>
      </c>
      <c r="M150" s="115">
        <f>VLOOKUP($A150,'Project Reference'!$A$2:$E$11,5)</f>
        <v>0</v>
      </c>
      <c r="N150" s="91">
        <f>VLOOKUP($A150,'Project Reference'!$A$2:$F$11,6)</f>
        <v>0</v>
      </c>
      <c r="O150" s="91">
        <f>VLOOKUP($A150,'Project Reference'!$A$2:$G$11,7)</f>
        <v>0</v>
      </c>
      <c r="P150" s="91">
        <f>VLOOKUP($A150,'Project Reference'!$A$2:$H$11,8)</f>
        <v>0</v>
      </c>
      <c r="Q150" s="91">
        <f>VLOOKUP($A150,'Project Reference'!$A$2:$I$11,9)</f>
        <v>0</v>
      </c>
      <c r="R150" s="91">
        <f>VLOOKUP($A150,'Project Reference'!$A$2:$J$11,10)</f>
        <v>0</v>
      </c>
      <c r="S150" s="91">
        <f>VLOOKUP($A150,'Project Reference'!$A$2:$K$11,11)</f>
        <v>0</v>
      </c>
      <c r="T150" s="91">
        <f>VLOOKUP($A150,'Project Reference'!$A$2:$L$11,12)</f>
        <v>0</v>
      </c>
      <c r="U150" s="91">
        <f>VLOOKUP($A150,'Project Reference'!$A$2:$M$11,13)</f>
        <v>0</v>
      </c>
      <c r="V150" s="91">
        <f>VLOOKUP($A150,'Project Reference'!$A$2:$N$11,14)</f>
        <v>0</v>
      </c>
      <c r="W150" s="91">
        <f>VLOOKUP($A150,'Project Reference'!$A$2:$O$11,15)</f>
        <v>0</v>
      </c>
      <c r="X150" s="91">
        <f>VLOOKUP($A150,'Project Reference'!$A$2:$P$11,16)</f>
        <v>0</v>
      </c>
      <c r="Y150" s="13">
        <f>VLOOKUP($A150,'Project Reference'!$A$2:$Q$11,17)</f>
        <v>0</v>
      </c>
    </row>
    <row r="151" spans="1:25" s="1" customFormat="1" x14ac:dyDescent="0.45">
      <c r="A151" s="91"/>
      <c r="B151" s="115"/>
      <c r="C151" s="92"/>
      <c r="D151" s="12"/>
      <c r="E151" s="12"/>
      <c r="F151" s="12"/>
      <c r="G151" s="12"/>
      <c r="H151" s="83"/>
      <c r="I151" s="15"/>
      <c r="J151" s="40"/>
      <c r="K151" s="91">
        <f>VLOOKUP($A151,'Project Reference'!$A$2:$C$11,3)</f>
        <v>0</v>
      </c>
      <c r="L151" s="115">
        <f>VLOOKUP($A151,'Project Reference'!$A$2:$D$11,4)</f>
        <v>0</v>
      </c>
      <c r="M151" s="115">
        <f>VLOOKUP($A151,'Project Reference'!$A$2:$E$11,5)</f>
        <v>0</v>
      </c>
      <c r="N151" s="91">
        <f>VLOOKUP($A151,'Project Reference'!$A$2:$F$11,6)</f>
        <v>0</v>
      </c>
      <c r="O151" s="91">
        <f>VLOOKUP($A151,'Project Reference'!$A$2:$G$11,7)</f>
        <v>0</v>
      </c>
      <c r="P151" s="91">
        <f>VLOOKUP($A151,'Project Reference'!$A$2:$H$11,8)</f>
        <v>0</v>
      </c>
      <c r="Q151" s="91">
        <f>VLOOKUP($A151,'Project Reference'!$A$2:$I$11,9)</f>
        <v>0</v>
      </c>
      <c r="R151" s="91">
        <f>VLOOKUP($A151,'Project Reference'!$A$2:$J$11,10)</f>
        <v>0</v>
      </c>
      <c r="S151" s="91">
        <f>VLOOKUP($A151,'Project Reference'!$A$2:$K$11,11)</f>
        <v>0</v>
      </c>
      <c r="T151" s="91">
        <f>VLOOKUP($A151,'Project Reference'!$A$2:$L$11,12)</f>
        <v>0</v>
      </c>
      <c r="U151" s="91">
        <f>VLOOKUP($A151,'Project Reference'!$A$2:$M$11,13)</f>
        <v>0</v>
      </c>
      <c r="V151" s="91">
        <f>VLOOKUP($A151,'Project Reference'!$A$2:$N$11,14)</f>
        <v>0</v>
      </c>
      <c r="W151" s="91">
        <f>VLOOKUP($A151,'Project Reference'!$A$2:$O$11,15)</f>
        <v>0</v>
      </c>
      <c r="X151" s="91">
        <f>VLOOKUP($A151,'Project Reference'!$A$2:$P$11,16)</f>
        <v>0</v>
      </c>
      <c r="Y151" s="13">
        <f>VLOOKUP($A151,'Project Reference'!$A$2:$Q$11,17)</f>
        <v>0</v>
      </c>
    </row>
    <row r="152" spans="1:25" s="1" customFormat="1" x14ac:dyDescent="0.45">
      <c r="A152" s="91"/>
      <c r="B152" s="115"/>
      <c r="C152" s="92"/>
      <c r="D152" s="12"/>
      <c r="E152" s="12"/>
      <c r="F152" s="12"/>
      <c r="G152" s="12"/>
      <c r="H152" s="83"/>
      <c r="I152" s="15"/>
      <c r="J152" s="40"/>
      <c r="K152" s="91">
        <f>VLOOKUP($A152,'Project Reference'!$A$2:$C$11,3)</f>
        <v>0</v>
      </c>
      <c r="L152" s="115">
        <f>VLOOKUP($A152,'Project Reference'!$A$2:$D$11,4)</f>
        <v>0</v>
      </c>
      <c r="M152" s="115">
        <f>VLOOKUP($A152,'Project Reference'!$A$2:$E$11,5)</f>
        <v>0</v>
      </c>
      <c r="N152" s="91">
        <f>VLOOKUP($A152,'Project Reference'!$A$2:$F$11,6)</f>
        <v>0</v>
      </c>
      <c r="O152" s="91">
        <f>VLOOKUP($A152,'Project Reference'!$A$2:$G$11,7)</f>
        <v>0</v>
      </c>
      <c r="P152" s="91">
        <f>VLOOKUP($A152,'Project Reference'!$A$2:$H$11,8)</f>
        <v>0</v>
      </c>
      <c r="Q152" s="91">
        <f>VLOOKUP($A152,'Project Reference'!$A$2:$I$11,9)</f>
        <v>0</v>
      </c>
      <c r="R152" s="91">
        <f>VLOOKUP($A152,'Project Reference'!$A$2:$J$11,10)</f>
        <v>0</v>
      </c>
      <c r="S152" s="91">
        <f>VLOOKUP($A152,'Project Reference'!$A$2:$K$11,11)</f>
        <v>0</v>
      </c>
      <c r="T152" s="91">
        <f>VLOOKUP($A152,'Project Reference'!$A$2:$L$11,12)</f>
        <v>0</v>
      </c>
      <c r="U152" s="91">
        <f>VLOOKUP($A152,'Project Reference'!$A$2:$M$11,13)</f>
        <v>0</v>
      </c>
      <c r="V152" s="91">
        <f>VLOOKUP($A152,'Project Reference'!$A$2:$N$11,14)</f>
        <v>0</v>
      </c>
      <c r="W152" s="91">
        <f>VLOOKUP($A152,'Project Reference'!$A$2:$O$11,15)</f>
        <v>0</v>
      </c>
      <c r="X152" s="91">
        <f>VLOOKUP($A152,'Project Reference'!$A$2:$P$11,16)</f>
        <v>0</v>
      </c>
      <c r="Y152" s="13">
        <f>VLOOKUP($A152,'Project Reference'!$A$2:$Q$11,17)</f>
        <v>0</v>
      </c>
    </row>
    <row r="153" spans="1:25" s="1" customFormat="1" x14ac:dyDescent="0.45">
      <c r="A153" s="91"/>
      <c r="B153" s="115"/>
      <c r="C153" s="92"/>
      <c r="D153" s="12"/>
      <c r="E153" s="12"/>
      <c r="F153" s="12"/>
      <c r="G153" s="12"/>
      <c r="H153" s="83"/>
      <c r="I153" s="15"/>
      <c r="J153" s="40"/>
      <c r="K153" s="91">
        <f>VLOOKUP($A153,'Project Reference'!$A$2:$C$11,3)</f>
        <v>0</v>
      </c>
      <c r="L153" s="115">
        <f>VLOOKUP($A153,'Project Reference'!$A$2:$D$11,4)</f>
        <v>0</v>
      </c>
      <c r="M153" s="115">
        <f>VLOOKUP($A153,'Project Reference'!$A$2:$E$11,5)</f>
        <v>0</v>
      </c>
      <c r="N153" s="91">
        <f>VLOOKUP($A153,'Project Reference'!$A$2:$F$11,6)</f>
        <v>0</v>
      </c>
      <c r="O153" s="91">
        <f>VLOOKUP($A153,'Project Reference'!$A$2:$G$11,7)</f>
        <v>0</v>
      </c>
      <c r="P153" s="91">
        <f>VLOOKUP($A153,'Project Reference'!$A$2:$H$11,8)</f>
        <v>0</v>
      </c>
      <c r="Q153" s="91">
        <f>VLOOKUP($A153,'Project Reference'!$A$2:$I$11,9)</f>
        <v>0</v>
      </c>
      <c r="R153" s="91">
        <f>VLOOKUP($A153,'Project Reference'!$A$2:$J$11,10)</f>
        <v>0</v>
      </c>
      <c r="S153" s="91">
        <f>VLOOKUP($A153,'Project Reference'!$A$2:$K$11,11)</f>
        <v>0</v>
      </c>
      <c r="T153" s="91">
        <f>VLOOKUP($A153,'Project Reference'!$A$2:$L$11,12)</f>
        <v>0</v>
      </c>
      <c r="U153" s="91">
        <f>VLOOKUP($A153,'Project Reference'!$A$2:$M$11,13)</f>
        <v>0</v>
      </c>
      <c r="V153" s="91">
        <f>VLOOKUP($A153,'Project Reference'!$A$2:$N$11,14)</f>
        <v>0</v>
      </c>
      <c r="W153" s="91">
        <f>VLOOKUP($A153,'Project Reference'!$A$2:$O$11,15)</f>
        <v>0</v>
      </c>
      <c r="X153" s="91">
        <f>VLOOKUP($A153,'Project Reference'!$A$2:$P$11,16)</f>
        <v>0</v>
      </c>
      <c r="Y153" s="13">
        <f>VLOOKUP($A153,'Project Reference'!$A$2:$Q$11,17)</f>
        <v>0</v>
      </c>
    </row>
    <row r="154" spans="1:25" s="1" customFormat="1" x14ac:dyDescent="0.45">
      <c r="A154" s="91"/>
      <c r="B154" s="115"/>
      <c r="C154" s="92"/>
      <c r="D154" s="12"/>
      <c r="E154" s="12"/>
      <c r="F154" s="12"/>
      <c r="G154" s="12"/>
      <c r="H154" s="83"/>
      <c r="I154" s="15"/>
      <c r="J154" s="40"/>
      <c r="K154" s="91">
        <f>VLOOKUP($A154,'Project Reference'!$A$2:$C$11,3)</f>
        <v>0</v>
      </c>
      <c r="L154" s="115">
        <f>VLOOKUP($A154,'Project Reference'!$A$2:$D$11,4)</f>
        <v>0</v>
      </c>
      <c r="M154" s="115">
        <f>VLOOKUP($A154,'Project Reference'!$A$2:$E$11,5)</f>
        <v>0</v>
      </c>
      <c r="N154" s="91">
        <f>VLOOKUP($A154,'Project Reference'!$A$2:$F$11,6)</f>
        <v>0</v>
      </c>
      <c r="O154" s="91">
        <f>VLOOKUP($A154,'Project Reference'!$A$2:$G$11,7)</f>
        <v>0</v>
      </c>
      <c r="P154" s="91">
        <f>VLOOKUP($A154,'Project Reference'!$A$2:$H$11,8)</f>
        <v>0</v>
      </c>
      <c r="Q154" s="91">
        <f>VLOOKUP($A154,'Project Reference'!$A$2:$I$11,9)</f>
        <v>0</v>
      </c>
      <c r="R154" s="91">
        <f>VLOOKUP($A154,'Project Reference'!$A$2:$J$11,10)</f>
        <v>0</v>
      </c>
      <c r="S154" s="91">
        <f>VLOOKUP($A154,'Project Reference'!$A$2:$K$11,11)</f>
        <v>0</v>
      </c>
      <c r="T154" s="91">
        <f>VLOOKUP($A154,'Project Reference'!$A$2:$L$11,12)</f>
        <v>0</v>
      </c>
      <c r="U154" s="91">
        <f>VLOOKUP($A154,'Project Reference'!$A$2:$M$11,13)</f>
        <v>0</v>
      </c>
      <c r="V154" s="91">
        <f>VLOOKUP($A154,'Project Reference'!$A$2:$N$11,14)</f>
        <v>0</v>
      </c>
      <c r="W154" s="91">
        <f>VLOOKUP($A154,'Project Reference'!$A$2:$O$11,15)</f>
        <v>0</v>
      </c>
      <c r="X154" s="91">
        <f>VLOOKUP($A154,'Project Reference'!$A$2:$P$11,16)</f>
        <v>0</v>
      </c>
      <c r="Y154" s="13">
        <f>VLOOKUP($A154,'Project Reference'!$A$2:$Q$11,17)</f>
        <v>0</v>
      </c>
    </row>
    <row r="155" spans="1:25" s="1" customFormat="1" x14ac:dyDescent="0.45">
      <c r="A155" s="91"/>
      <c r="B155" s="115"/>
      <c r="C155" s="92"/>
      <c r="D155" s="12"/>
      <c r="E155" s="12"/>
      <c r="F155" s="12"/>
      <c r="G155" s="12"/>
      <c r="H155" s="83"/>
      <c r="I155" s="15"/>
      <c r="J155" s="40"/>
      <c r="K155" s="91">
        <f>VLOOKUP($A155,'Project Reference'!$A$2:$C$11,3)</f>
        <v>0</v>
      </c>
      <c r="L155" s="115">
        <f>VLOOKUP($A155,'Project Reference'!$A$2:$D$11,4)</f>
        <v>0</v>
      </c>
      <c r="M155" s="115">
        <f>VLOOKUP($A155,'Project Reference'!$A$2:$E$11,5)</f>
        <v>0</v>
      </c>
      <c r="N155" s="91">
        <f>VLOOKUP($A155,'Project Reference'!$A$2:$F$11,6)</f>
        <v>0</v>
      </c>
      <c r="O155" s="91">
        <f>VLOOKUP($A155,'Project Reference'!$A$2:$G$11,7)</f>
        <v>0</v>
      </c>
      <c r="P155" s="91">
        <f>VLOOKUP($A155,'Project Reference'!$A$2:$H$11,8)</f>
        <v>0</v>
      </c>
      <c r="Q155" s="91">
        <f>VLOOKUP($A155,'Project Reference'!$A$2:$I$11,9)</f>
        <v>0</v>
      </c>
      <c r="R155" s="91">
        <f>VLOOKUP($A155,'Project Reference'!$A$2:$J$11,10)</f>
        <v>0</v>
      </c>
      <c r="S155" s="91">
        <f>VLOOKUP($A155,'Project Reference'!$A$2:$K$11,11)</f>
        <v>0</v>
      </c>
      <c r="T155" s="91">
        <f>VLOOKUP($A155,'Project Reference'!$A$2:$L$11,12)</f>
        <v>0</v>
      </c>
      <c r="U155" s="91">
        <f>VLOOKUP($A155,'Project Reference'!$A$2:$M$11,13)</f>
        <v>0</v>
      </c>
      <c r="V155" s="91">
        <f>VLOOKUP($A155,'Project Reference'!$A$2:$N$11,14)</f>
        <v>0</v>
      </c>
      <c r="W155" s="91">
        <f>VLOOKUP($A155,'Project Reference'!$A$2:$O$11,15)</f>
        <v>0</v>
      </c>
      <c r="X155" s="91">
        <f>VLOOKUP($A155,'Project Reference'!$A$2:$P$11,16)</f>
        <v>0</v>
      </c>
      <c r="Y155" s="13">
        <f>VLOOKUP($A155,'Project Reference'!$A$2:$Q$11,17)</f>
        <v>0</v>
      </c>
    </row>
    <row r="156" spans="1:25" s="1" customFormat="1" x14ac:dyDescent="0.45">
      <c r="A156" s="91"/>
      <c r="B156" s="115"/>
      <c r="C156" s="92"/>
      <c r="D156" s="12"/>
      <c r="E156" s="12"/>
      <c r="F156" s="12"/>
      <c r="G156" s="12"/>
      <c r="H156" s="83"/>
      <c r="I156" s="15"/>
      <c r="J156" s="40"/>
      <c r="K156" s="91">
        <f>VLOOKUP($A156,'Project Reference'!$A$2:$C$11,3)</f>
        <v>0</v>
      </c>
      <c r="L156" s="115">
        <f>VLOOKUP($A156,'Project Reference'!$A$2:$D$11,4)</f>
        <v>0</v>
      </c>
      <c r="M156" s="115">
        <f>VLOOKUP($A156,'Project Reference'!$A$2:$E$11,5)</f>
        <v>0</v>
      </c>
      <c r="N156" s="91">
        <f>VLOOKUP($A156,'Project Reference'!$A$2:$F$11,6)</f>
        <v>0</v>
      </c>
      <c r="O156" s="91">
        <f>VLOOKUP($A156,'Project Reference'!$A$2:$G$11,7)</f>
        <v>0</v>
      </c>
      <c r="P156" s="91">
        <f>VLOOKUP($A156,'Project Reference'!$A$2:$H$11,8)</f>
        <v>0</v>
      </c>
      <c r="Q156" s="91">
        <f>VLOOKUP($A156,'Project Reference'!$A$2:$I$11,9)</f>
        <v>0</v>
      </c>
      <c r="R156" s="91">
        <f>VLOOKUP($A156,'Project Reference'!$A$2:$J$11,10)</f>
        <v>0</v>
      </c>
      <c r="S156" s="91">
        <f>VLOOKUP($A156,'Project Reference'!$A$2:$K$11,11)</f>
        <v>0</v>
      </c>
      <c r="T156" s="91">
        <f>VLOOKUP($A156,'Project Reference'!$A$2:$L$11,12)</f>
        <v>0</v>
      </c>
      <c r="U156" s="91">
        <f>VLOOKUP($A156,'Project Reference'!$A$2:$M$11,13)</f>
        <v>0</v>
      </c>
      <c r="V156" s="91">
        <f>VLOOKUP($A156,'Project Reference'!$A$2:$N$11,14)</f>
        <v>0</v>
      </c>
      <c r="W156" s="91">
        <f>VLOOKUP($A156,'Project Reference'!$A$2:$O$11,15)</f>
        <v>0</v>
      </c>
      <c r="X156" s="91">
        <f>VLOOKUP($A156,'Project Reference'!$A$2:$P$11,16)</f>
        <v>0</v>
      </c>
      <c r="Y156" s="13">
        <f>VLOOKUP($A156,'Project Reference'!$A$2:$Q$11,17)</f>
        <v>0</v>
      </c>
    </row>
    <row r="157" spans="1:25" s="1" customFormat="1" x14ac:dyDescent="0.45">
      <c r="A157" s="91"/>
      <c r="B157" s="115"/>
      <c r="C157" s="92"/>
      <c r="D157" s="12"/>
      <c r="E157" s="12"/>
      <c r="F157" s="12"/>
      <c r="G157" s="12"/>
      <c r="H157" s="83"/>
      <c r="I157" s="15"/>
      <c r="J157" s="40"/>
      <c r="K157" s="91">
        <f>VLOOKUP($A157,'Project Reference'!$A$2:$C$11,3)</f>
        <v>0</v>
      </c>
      <c r="L157" s="115">
        <f>VLOOKUP($A157,'Project Reference'!$A$2:$D$11,4)</f>
        <v>0</v>
      </c>
      <c r="M157" s="115">
        <f>VLOOKUP($A157,'Project Reference'!$A$2:$E$11,5)</f>
        <v>0</v>
      </c>
      <c r="N157" s="91">
        <f>VLOOKUP($A157,'Project Reference'!$A$2:$F$11,6)</f>
        <v>0</v>
      </c>
      <c r="O157" s="91">
        <f>VLOOKUP($A157,'Project Reference'!$A$2:$G$11,7)</f>
        <v>0</v>
      </c>
      <c r="P157" s="91">
        <f>VLOOKUP($A157,'Project Reference'!$A$2:$H$11,8)</f>
        <v>0</v>
      </c>
      <c r="Q157" s="91">
        <f>VLOOKUP($A157,'Project Reference'!$A$2:$I$11,9)</f>
        <v>0</v>
      </c>
      <c r="R157" s="91">
        <f>VLOOKUP($A157,'Project Reference'!$A$2:$J$11,10)</f>
        <v>0</v>
      </c>
      <c r="S157" s="91">
        <f>VLOOKUP($A157,'Project Reference'!$A$2:$K$11,11)</f>
        <v>0</v>
      </c>
      <c r="T157" s="91">
        <f>VLOOKUP($A157,'Project Reference'!$A$2:$L$11,12)</f>
        <v>0</v>
      </c>
      <c r="U157" s="91">
        <f>VLOOKUP($A157,'Project Reference'!$A$2:$M$11,13)</f>
        <v>0</v>
      </c>
      <c r="V157" s="91">
        <f>VLOOKUP($A157,'Project Reference'!$A$2:$N$11,14)</f>
        <v>0</v>
      </c>
      <c r="W157" s="91">
        <f>VLOOKUP($A157,'Project Reference'!$A$2:$O$11,15)</f>
        <v>0</v>
      </c>
      <c r="X157" s="91">
        <f>VLOOKUP($A157,'Project Reference'!$A$2:$P$11,16)</f>
        <v>0</v>
      </c>
      <c r="Y157" s="13">
        <f>VLOOKUP($A157,'Project Reference'!$A$2:$Q$11,17)</f>
        <v>0</v>
      </c>
    </row>
    <row r="158" spans="1:25" s="1" customFormat="1" x14ac:dyDescent="0.45">
      <c r="A158" s="91"/>
      <c r="B158" s="115"/>
      <c r="C158" s="92"/>
      <c r="D158" s="12"/>
      <c r="E158" s="12"/>
      <c r="F158" s="12"/>
      <c r="G158" s="12"/>
      <c r="H158" s="83"/>
      <c r="I158" s="15"/>
      <c r="J158" s="40"/>
      <c r="K158" s="91">
        <f>VLOOKUP($A158,'Project Reference'!$A$2:$C$11,3)</f>
        <v>0</v>
      </c>
      <c r="L158" s="115">
        <f>VLOOKUP($A158,'Project Reference'!$A$2:$D$11,4)</f>
        <v>0</v>
      </c>
      <c r="M158" s="115">
        <f>VLOOKUP($A158,'Project Reference'!$A$2:$E$11,5)</f>
        <v>0</v>
      </c>
      <c r="N158" s="91">
        <f>VLOOKUP($A158,'Project Reference'!$A$2:$F$11,6)</f>
        <v>0</v>
      </c>
      <c r="O158" s="91">
        <f>VLOOKUP($A158,'Project Reference'!$A$2:$G$11,7)</f>
        <v>0</v>
      </c>
      <c r="P158" s="91">
        <f>VLOOKUP($A158,'Project Reference'!$A$2:$H$11,8)</f>
        <v>0</v>
      </c>
      <c r="Q158" s="91">
        <f>VLOOKUP($A158,'Project Reference'!$A$2:$I$11,9)</f>
        <v>0</v>
      </c>
      <c r="R158" s="91">
        <f>VLOOKUP($A158,'Project Reference'!$A$2:$J$11,10)</f>
        <v>0</v>
      </c>
      <c r="S158" s="91">
        <f>VLOOKUP($A158,'Project Reference'!$A$2:$K$11,11)</f>
        <v>0</v>
      </c>
      <c r="T158" s="91">
        <f>VLOOKUP($A158,'Project Reference'!$A$2:$L$11,12)</f>
        <v>0</v>
      </c>
      <c r="U158" s="91">
        <f>VLOOKUP($A158,'Project Reference'!$A$2:$M$11,13)</f>
        <v>0</v>
      </c>
      <c r="V158" s="91">
        <f>VLOOKUP($A158,'Project Reference'!$A$2:$N$11,14)</f>
        <v>0</v>
      </c>
      <c r="W158" s="91">
        <f>VLOOKUP($A158,'Project Reference'!$A$2:$O$11,15)</f>
        <v>0</v>
      </c>
      <c r="X158" s="91">
        <f>VLOOKUP($A158,'Project Reference'!$A$2:$P$11,16)</f>
        <v>0</v>
      </c>
      <c r="Y158" s="13">
        <f>VLOOKUP($A158,'Project Reference'!$A$2:$Q$11,17)</f>
        <v>0</v>
      </c>
    </row>
    <row r="159" spans="1:25" s="1" customFormat="1" x14ac:dyDescent="0.45">
      <c r="A159" s="91"/>
      <c r="B159" s="115"/>
      <c r="C159" s="92"/>
      <c r="D159" s="12"/>
      <c r="E159" s="12"/>
      <c r="F159" s="12"/>
      <c r="G159" s="12"/>
      <c r="H159" s="83"/>
      <c r="I159" s="15"/>
      <c r="J159" s="40"/>
      <c r="K159" s="91">
        <f>VLOOKUP($A159,'Project Reference'!$A$2:$C$11,3)</f>
        <v>0</v>
      </c>
      <c r="L159" s="115">
        <f>VLOOKUP($A159,'Project Reference'!$A$2:$D$11,4)</f>
        <v>0</v>
      </c>
      <c r="M159" s="115">
        <f>VLOOKUP($A159,'Project Reference'!$A$2:$E$11,5)</f>
        <v>0</v>
      </c>
      <c r="N159" s="91">
        <f>VLOOKUP($A159,'Project Reference'!$A$2:$F$11,6)</f>
        <v>0</v>
      </c>
      <c r="O159" s="91">
        <f>VLOOKUP($A159,'Project Reference'!$A$2:$G$11,7)</f>
        <v>0</v>
      </c>
      <c r="P159" s="91">
        <f>VLOOKUP($A159,'Project Reference'!$A$2:$H$11,8)</f>
        <v>0</v>
      </c>
      <c r="Q159" s="91">
        <f>VLOOKUP($A159,'Project Reference'!$A$2:$I$11,9)</f>
        <v>0</v>
      </c>
      <c r="R159" s="91">
        <f>VLOOKUP($A159,'Project Reference'!$A$2:$J$11,10)</f>
        <v>0</v>
      </c>
      <c r="S159" s="91">
        <f>VLOOKUP($A159,'Project Reference'!$A$2:$K$11,11)</f>
        <v>0</v>
      </c>
      <c r="T159" s="91">
        <f>VLOOKUP($A159,'Project Reference'!$A$2:$L$11,12)</f>
        <v>0</v>
      </c>
      <c r="U159" s="91">
        <f>VLOOKUP($A159,'Project Reference'!$A$2:$M$11,13)</f>
        <v>0</v>
      </c>
      <c r="V159" s="91">
        <f>VLOOKUP($A159,'Project Reference'!$A$2:$N$11,14)</f>
        <v>0</v>
      </c>
      <c r="W159" s="91">
        <f>VLOOKUP($A159,'Project Reference'!$A$2:$O$11,15)</f>
        <v>0</v>
      </c>
      <c r="X159" s="91">
        <f>VLOOKUP($A159,'Project Reference'!$A$2:$P$11,16)</f>
        <v>0</v>
      </c>
      <c r="Y159" s="13">
        <f>VLOOKUP($A159,'Project Reference'!$A$2:$Q$11,17)</f>
        <v>0</v>
      </c>
    </row>
    <row r="160" spans="1:25" s="1" customFormat="1" x14ac:dyDescent="0.45">
      <c r="A160" s="91"/>
      <c r="B160" s="115"/>
      <c r="C160" s="92"/>
      <c r="D160" s="12"/>
      <c r="E160" s="12"/>
      <c r="F160" s="12"/>
      <c r="G160" s="12"/>
      <c r="H160" s="83"/>
      <c r="I160" s="15"/>
      <c r="J160" s="40"/>
      <c r="K160" s="91">
        <f>VLOOKUP($A160,'Project Reference'!$A$2:$C$11,3)</f>
        <v>0</v>
      </c>
      <c r="L160" s="115">
        <f>VLOOKUP($A160,'Project Reference'!$A$2:$D$11,4)</f>
        <v>0</v>
      </c>
      <c r="M160" s="115">
        <f>VLOOKUP($A160,'Project Reference'!$A$2:$E$11,5)</f>
        <v>0</v>
      </c>
      <c r="N160" s="91">
        <f>VLOOKUP($A160,'Project Reference'!$A$2:$F$11,6)</f>
        <v>0</v>
      </c>
      <c r="O160" s="91">
        <f>VLOOKUP($A160,'Project Reference'!$A$2:$G$11,7)</f>
        <v>0</v>
      </c>
      <c r="P160" s="91">
        <f>VLOOKUP($A160,'Project Reference'!$A$2:$H$11,8)</f>
        <v>0</v>
      </c>
      <c r="Q160" s="91">
        <f>VLOOKUP($A160,'Project Reference'!$A$2:$I$11,9)</f>
        <v>0</v>
      </c>
      <c r="R160" s="91">
        <f>VLOOKUP($A160,'Project Reference'!$A$2:$J$11,10)</f>
        <v>0</v>
      </c>
      <c r="S160" s="91">
        <f>VLOOKUP($A160,'Project Reference'!$A$2:$K$11,11)</f>
        <v>0</v>
      </c>
      <c r="T160" s="91">
        <f>VLOOKUP($A160,'Project Reference'!$A$2:$L$11,12)</f>
        <v>0</v>
      </c>
      <c r="U160" s="91">
        <f>VLOOKUP($A160,'Project Reference'!$A$2:$M$11,13)</f>
        <v>0</v>
      </c>
      <c r="V160" s="91">
        <f>VLOOKUP($A160,'Project Reference'!$A$2:$N$11,14)</f>
        <v>0</v>
      </c>
      <c r="W160" s="91">
        <f>VLOOKUP($A160,'Project Reference'!$A$2:$O$11,15)</f>
        <v>0</v>
      </c>
      <c r="X160" s="91">
        <f>VLOOKUP($A160,'Project Reference'!$A$2:$P$11,16)</f>
        <v>0</v>
      </c>
      <c r="Y160" s="13">
        <f>VLOOKUP($A160,'Project Reference'!$A$2:$Q$11,17)</f>
        <v>0</v>
      </c>
    </row>
    <row r="161" spans="1:25" s="1" customFormat="1" x14ac:dyDescent="0.45">
      <c r="A161" s="91"/>
      <c r="B161" s="115"/>
      <c r="C161" s="92"/>
      <c r="D161" s="12"/>
      <c r="E161" s="12"/>
      <c r="F161" s="12"/>
      <c r="G161" s="12"/>
      <c r="H161" s="83"/>
      <c r="I161" s="15"/>
      <c r="J161" s="40"/>
      <c r="K161" s="91">
        <f>VLOOKUP($A161,'Project Reference'!$A$2:$C$11,3)</f>
        <v>0</v>
      </c>
      <c r="L161" s="115">
        <f>VLOOKUP($A161,'Project Reference'!$A$2:$D$11,4)</f>
        <v>0</v>
      </c>
      <c r="M161" s="115">
        <f>VLOOKUP($A161,'Project Reference'!$A$2:$E$11,5)</f>
        <v>0</v>
      </c>
      <c r="N161" s="91">
        <f>VLOOKUP($A161,'Project Reference'!$A$2:$F$11,6)</f>
        <v>0</v>
      </c>
      <c r="O161" s="91">
        <f>VLOOKUP($A161,'Project Reference'!$A$2:$G$11,7)</f>
        <v>0</v>
      </c>
      <c r="P161" s="91">
        <f>VLOOKUP($A161,'Project Reference'!$A$2:$H$11,8)</f>
        <v>0</v>
      </c>
      <c r="Q161" s="91">
        <f>VLOOKUP($A161,'Project Reference'!$A$2:$I$11,9)</f>
        <v>0</v>
      </c>
      <c r="R161" s="91">
        <f>VLOOKUP($A161,'Project Reference'!$A$2:$J$11,10)</f>
        <v>0</v>
      </c>
      <c r="S161" s="91">
        <f>VLOOKUP($A161,'Project Reference'!$A$2:$K$11,11)</f>
        <v>0</v>
      </c>
      <c r="T161" s="91">
        <f>VLOOKUP($A161,'Project Reference'!$A$2:$L$11,12)</f>
        <v>0</v>
      </c>
      <c r="U161" s="91">
        <f>VLOOKUP($A161,'Project Reference'!$A$2:$M$11,13)</f>
        <v>0</v>
      </c>
      <c r="V161" s="91">
        <f>VLOOKUP($A161,'Project Reference'!$A$2:$N$11,14)</f>
        <v>0</v>
      </c>
      <c r="W161" s="91">
        <f>VLOOKUP($A161,'Project Reference'!$A$2:$O$11,15)</f>
        <v>0</v>
      </c>
      <c r="X161" s="91">
        <f>VLOOKUP($A161,'Project Reference'!$A$2:$P$11,16)</f>
        <v>0</v>
      </c>
      <c r="Y161" s="13">
        <f>VLOOKUP($A161,'Project Reference'!$A$2:$Q$11,17)</f>
        <v>0</v>
      </c>
    </row>
    <row r="162" spans="1:25" s="1" customFormat="1" x14ac:dyDescent="0.45">
      <c r="A162" s="91"/>
      <c r="B162" s="115"/>
      <c r="C162" s="92"/>
      <c r="D162" s="12"/>
      <c r="E162" s="12"/>
      <c r="F162" s="12"/>
      <c r="G162" s="12"/>
      <c r="H162" s="83"/>
      <c r="I162" s="15"/>
      <c r="J162" s="40"/>
      <c r="K162" s="91">
        <f>VLOOKUP($A162,'Project Reference'!$A$2:$C$11,3)</f>
        <v>0</v>
      </c>
      <c r="L162" s="115">
        <f>VLOOKUP($A162,'Project Reference'!$A$2:$D$11,4)</f>
        <v>0</v>
      </c>
      <c r="M162" s="115">
        <f>VLOOKUP($A162,'Project Reference'!$A$2:$E$11,5)</f>
        <v>0</v>
      </c>
      <c r="N162" s="91">
        <f>VLOOKUP($A162,'Project Reference'!$A$2:$F$11,6)</f>
        <v>0</v>
      </c>
      <c r="O162" s="91">
        <f>VLOOKUP($A162,'Project Reference'!$A$2:$G$11,7)</f>
        <v>0</v>
      </c>
      <c r="P162" s="91">
        <f>VLOOKUP($A162,'Project Reference'!$A$2:$H$11,8)</f>
        <v>0</v>
      </c>
      <c r="Q162" s="91">
        <f>VLOOKUP($A162,'Project Reference'!$A$2:$I$11,9)</f>
        <v>0</v>
      </c>
      <c r="R162" s="91">
        <f>VLOOKUP($A162,'Project Reference'!$A$2:$J$11,10)</f>
        <v>0</v>
      </c>
      <c r="S162" s="91">
        <f>VLOOKUP($A162,'Project Reference'!$A$2:$K$11,11)</f>
        <v>0</v>
      </c>
      <c r="T162" s="91">
        <f>VLOOKUP($A162,'Project Reference'!$A$2:$L$11,12)</f>
        <v>0</v>
      </c>
      <c r="U162" s="91">
        <f>VLOOKUP($A162,'Project Reference'!$A$2:$M$11,13)</f>
        <v>0</v>
      </c>
      <c r="V162" s="91">
        <f>VLOOKUP($A162,'Project Reference'!$A$2:$N$11,14)</f>
        <v>0</v>
      </c>
      <c r="W162" s="91">
        <f>VLOOKUP($A162,'Project Reference'!$A$2:$O$11,15)</f>
        <v>0</v>
      </c>
      <c r="X162" s="91">
        <f>VLOOKUP($A162,'Project Reference'!$A$2:$P$11,16)</f>
        <v>0</v>
      </c>
      <c r="Y162" s="13">
        <f>VLOOKUP($A162,'Project Reference'!$A$2:$Q$11,17)</f>
        <v>0</v>
      </c>
    </row>
    <row r="163" spans="1:25" s="1" customFormat="1" x14ac:dyDescent="0.45">
      <c r="A163" s="91"/>
      <c r="B163" s="115"/>
      <c r="C163" s="92"/>
      <c r="D163" s="12"/>
      <c r="E163" s="12"/>
      <c r="F163" s="12"/>
      <c r="G163" s="12"/>
      <c r="H163" s="83"/>
      <c r="I163" s="15"/>
      <c r="J163" s="40"/>
      <c r="K163" s="91">
        <f>VLOOKUP($A163,'Project Reference'!$A$2:$C$11,3)</f>
        <v>0</v>
      </c>
      <c r="L163" s="115">
        <f>VLOOKUP($A163,'Project Reference'!$A$2:$D$11,4)</f>
        <v>0</v>
      </c>
      <c r="M163" s="115">
        <f>VLOOKUP($A163,'Project Reference'!$A$2:$E$11,5)</f>
        <v>0</v>
      </c>
      <c r="N163" s="91">
        <f>VLOOKUP($A163,'Project Reference'!$A$2:$F$11,6)</f>
        <v>0</v>
      </c>
      <c r="O163" s="91">
        <f>VLOOKUP($A163,'Project Reference'!$A$2:$G$11,7)</f>
        <v>0</v>
      </c>
      <c r="P163" s="91">
        <f>VLOOKUP($A163,'Project Reference'!$A$2:$H$11,8)</f>
        <v>0</v>
      </c>
      <c r="Q163" s="91">
        <f>VLOOKUP($A163,'Project Reference'!$A$2:$I$11,9)</f>
        <v>0</v>
      </c>
      <c r="R163" s="91">
        <f>VLOOKUP($A163,'Project Reference'!$A$2:$J$11,10)</f>
        <v>0</v>
      </c>
      <c r="S163" s="91">
        <f>VLOOKUP($A163,'Project Reference'!$A$2:$K$11,11)</f>
        <v>0</v>
      </c>
      <c r="T163" s="91">
        <f>VLOOKUP($A163,'Project Reference'!$A$2:$L$11,12)</f>
        <v>0</v>
      </c>
      <c r="U163" s="91">
        <f>VLOOKUP($A163,'Project Reference'!$A$2:$M$11,13)</f>
        <v>0</v>
      </c>
      <c r="V163" s="91">
        <f>VLOOKUP($A163,'Project Reference'!$A$2:$N$11,14)</f>
        <v>0</v>
      </c>
      <c r="W163" s="91">
        <f>VLOOKUP($A163,'Project Reference'!$A$2:$O$11,15)</f>
        <v>0</v>
      </c>
      <c r="X163" s="91">
        <f>VLOOKUP($A163,'Project Reference'!$A$2:$P$11,16)</f>
        <v>0</v>
      </c>
      <c r="Y163" s="13">
        <f>VLOOKUP($A163,'Project Reference'!$A$2:$Q$11,17)</f>
        <v>0</v>
      </c>
    </row>
    <row r="164" spans="1:25" s="1" customFormat="1" x14ac:dyDescent="0.45">
      <c r="A164" s="91"/>
      <c r="B164" s="115"/>
      <c r="C164" s="92"/>
      <c r="D164" s="12"/>
      <c r="E164" s="12"/>
      <c r="F164" s="12"/>
      <c r="G164" s="12"/>
      <c r="H164" s="83"/>
      <c r="I164" s="15"/>
      <c r="J164" s="40"/>
      <c r="K164" s="91">
        <f>VLOOKUP($A164,'Project Reference'!$A$2:$C$11,3)</f>
        <v>0</v>
      </c>
      <c r="L164" s="115">
        <f>VLOOKUP($A164,'Project Reference'!$A$2:$D$11,4)</f>
        <v>0</v>
      </c>
      <c r="M164" s="115">
        <f>VLOOKUP($A164,'Project Reference'!$A$2:$E$11,5)</f>
        <v>0</v>
      </c>
      <c r="N164" s="91">
        <f>VLOOKUP($A164,'Project Reference'!$A$2:$F$11,6)</f>
        <v>0</v>
      </c>
      <c r="O164" s="91">
        <f>VLOOKUP($A164,'Project Reference'!$A$2:$G$11,7)</f>
        <v>0</v>
      </c>
      <c r="P164" s="91">
        <f>VLOOKUP($A164,'Project Reference'!$A$2:$H$11,8)</f>
        <v>0</v>
      </c>
      <c r="Q164" s="91">
        <f>VLOOKUP($A164,'Project Reference'!$A$2:$I$11,9)</f>
        <v>0</v>
      </c>
      <c r="R164" s="91">
        <f>VLOOKUP($A164,'Project Reference'!$A$2:$J$11,10)</f>
        <v>0</v>
      </c>
      <c r="S164" s="91">
        <f>VLOOKUP($A164,'Project Reference'!$A$2:$K$11,11)</f>
        <v>0</v>
      </c>
      <c r="T164" s="91">
        <f>VLOOKUP($A164,'Project Reference'!$A$2:$L$11,12)</f>
        <v>0</v>
      </c>
      <c r="U164" s="91">
        <f>VLOOKUP($A164,'Project Reference'!$A$2:$M$11,13)</f>
        <v>0</v>
      </c>
      <c r="V164" s="91">
        <f>VLOOKUP($A164,'Project Reference'!$A$2:$N$11,14)</f>
        <v>0</v>
      </c>
      <c r="W164" s="91">
        <f>VLOOKUP($A164,'Project Reference'!$A$2:$O$11,15)</f>
        <v>0</v>
      </c>
      <c r="X164" s="91">
        <f>VLOOKUP($A164,'Project Reference'!$A$2:$P$11,16)</f>
        <v>0</v>
      </c>
      <c r="Y164" s="13">
        <f>VLOOKUP($A164,'Project Reference'!$A$2:$Q$11,17)</f>
        <v>0</v>
      </c>
    </row>
    <row r="165" spans="1:25" s="1" customFormat="1" x14ac:dyDescent="0.45">
      <c r="A165" s="91"/>
      <c r="B165" s="115"/>
      <c r="C165" s="92"/>
      <c r="D165" s="12"/>
      <c r="E165" s="12"/>
      <c r="F165" s="12"/>
      <c r="G165" s="12"/>
      <c r="H165" s="83"/>
      <c r="I165" s="15"/>
      <c r="J165" s="40"/>
      <c r="K165" s="91">
        <f>VLOOKUP($A165,'Project Reference'!$A$2:$C$11,3)</f>
        <v>0</v>
      </c>
      <c r="L165" s="115">
        <f>VLOOKUP($A165,'Project Reference'!$A$2:$D$11,4)</f>
        <v>0</v>
      </c>
      <c r="M165" s="115">
        <f>VLOOKUP($A165,'Project Reference'!$A$2:$E$11,5)</f>
        <v>0</v>
      </c>
      <c r="N165" s="91">
        <f>VLOOKUP($A165,'Project Reference'!$A$2:$F$11,6)</f>
        <v>0</v>
      </c>
      <c r="O165" s="91">
        <f>VLOOKUP($A165,'Project Reference'!$A$2:$G$11,7)</f>
        <v>0</v>
      </c>
      <c r="P165" s="91">
        <f>VLOOKUP($A165,'Project Reference'!$A$2:$H$11,8)</f>
        <v>0</v>
      </c>
      <c r="Q165" s="91">
        <f>VLOOKUP($A165,'Project Reference'!$A$2:$I$11,9)</f>
        <v>0</v>
      </c>
      <c r="R165" s="91">
        <f>VLOOKUP($A165,'Project Reference'!$A$2:$J$11,10)</f>
        <v>0</v>
      </c>
      <c r="S165" s="91">
        <f>VLOOKUP($A165,'Project Reference'!$A$2:$K$11,11)</f>
        <v>0</v>
      </c>
      <c r="T165" s="91">
        <f>VLOOKUP($A165,'Project Reference'!$A$2:$L$11,12)</f>
        <v>0</v>
      </c>
      <c r="U165" s="91">
        <f>VLOOKUP($A165,'Project Reference'!$A$2:$M$11,13)</f>
        <v>0</v>
      </c>
      <c r="V165" s="91">
        <f>VLOOKUP($A165,'Project Reference'!$A$2:$N$11,14)</f>
        <v>0</v>
      </c>
      <c r="W165" s="91">
        <f>VLOOKUP($A165,'Project Reference'!$A$2:$O$11,15)</f>
        <v>0</v>
      </c>
      <c r="X165" s="91">
        <f>VLOOKUP($A165,'Project Reference'!$A$2:$P$11,16)</f>
        <v>0</v>
      </c>
      <c r="Y165" s="13">
        <f>VLOOKUP($A165,'Project Reference'!$A$2:$Q$11,17)</f>
        <v>0</v>
      </c>
    </row>
    <row r="166" spans="1:25" s="1" customFormat="1" x14ac:dyDescent="0.45">
      <c r="A166" s="91"/>
      <c r="B166" s="115"/>
      <c r="C166" s="92"/>
      <c r="D166" s="12"/>
      <c r="E166" s="12"/>
      <c r="F166" s="12"/>
      <c r="G166" s="12"/>
      <c r="H166" s="83"/>
      <c r="I166" s="15"/>
      <c r="J166" s="40"/>
      <c r="K166" s="91">
        <f>VLOOKUP($A166,'Project Reference'!$A$2:$C$11,3)</f>
        <v>0</v>
      </c>
      <c r="L166" s="91">
        <f>VLOOKUP($A166,'Project Reference'!$A$2:$D$11,4)</f>
        <v>0</v>
      </c>
      <c r="M166" s="115">
        <f>VLOOKUP($A166,'Project Reference'!$A$2:$E$11,5)</f>
        <v>0</v>
      </c>
      <c r="N166" s="91">
        <f>VLOOKUP($A166,'Project Reference'!$A$2:$F$11,6)</f>
        <v>0</v>
      </c>
      <c r="O166" s="91">
        <f>VLOOKUP($A166,'Project Reference'!$A$2:$G$11,7)</f>
        <v>0</v>
      </c>
      <c r="P166" s="91">
        <f>VLOOKUP($A166,'Project Reference'!$A$2:$H$11,8)</f>
        <v>0</v>
      </c>
      <c r="Q166" s="91">
        <f>VLOOKUP($A166,'Project Reference'!$A$2:$I$11,9)</f>
        <v>0</v>
      </c>
      <c r="R166" s="91">
        <f>VLOOKUP($A166,'Project Reference'!$A$2:$J$11,10)</f>
        <v>0</v>
      </c>
      <c r="S166" s="91">
        <f>VLOOKUP($A166,'Project Reference'!$A$2:$K$11,11)</f>
        <v>0</v>
      </c>
      <c r="T166" s="91">
        <f>VLOOKUP($A166,'Project Reference'!$A$2:$L$11,12)</f>
        <v>0</v>
      </c>
      <c r="U166" s="91">
        <f>VLOOKUP($A166,'Project Reference'!$A$2:$M$11,13)</f>
        <v>0</v>
      </c>
      <c r="V166" s="91">
        <f>VLOOKUP($A166,'Project Reference'!$A$2:$N$11,14)</f>
        <v>0</v>
      </c>
      <c r="W166" s="91">
        <f>VLOOKUP($A166,'Project Reference'!$A$2:$O$11,15)</f>
        <v>0</v>
      </c>
      <c r="X166" s="91">
        <f>VLOOKUP($A166,'Project Reference'!$A$2:$P$11,16)</f>
        <v>0</v>
      </c>
      <c r="Y166" s="13">
        <f>VLOOKUP($A166,'Project Reference'!$A$2:$Q$11,17)</f>
        <v>0</v>
      </c>
    </row>
    <row r="167" spans="1:25" s="1" customFormat="1" x14ac:dyDescent="0.45">
      <c r="A167" s="91"/>
      <c r="B167" s="115"/>
      <c r="C167" s="92"/>
      <c r="D167" s="12"/>
      <c r="E167" s="12"/>
      <c r="F167" s="12"/>
      <c r="G167" s="12"/>
      <c r="H167" s="83"/>
      <c r="I167" s="15"/>
      <c r="J167" s="40"/>
      <c r="K167" s="91">
        <f>VLOOKUP($A167,'Project Reference'!$A$2:$C$11,3)</f>
        <v>0</v>
      </c>
      <c r="L167" s="91">
        <f>VLOOKUP($A167,'Project Reference'!$A$2:$D$11,4)</f>
        <v>0</v>
      </c>
      <c r="M167" s="115">
        <f>VLOOKUP($A167,'Project Reference'!$A$2:$E$11,5)</f>
        <v>0</v>
      </c>
      <c r="N167" s="91">
        <f>VLOOKUP($A167,'Project Reference'!$A$2:$F$11,6)</f>
        <v>0</v>
      </c>
      <c r="O167" s="91">
        <f>VLOOKUP($A167,'Project Reference'!$A$2:$G$11,7)</f>
        <v>0</v>
      </c>
      <c r="P167" s="91">
        <f>VLOOKUP($A167,'Project Reference'!$A$2:$H$11,8)</f>
        <v>0</v>
      </c>
      <c r="Q167" s="91">
        <f>VLOOKUP($A167,'Project Reference'!$A$2:$I$11,9)</f>
        <v>0</v>
      </c>
      <c r="R167" s="91">
        <f>VLOOKUP($A167,'Project Reference'!$A$2:$J$11,10)</f>
        <v>0</v>
      </c>
      <c r="S167" s="91">
        <f>VLOOKUP($A167,'Project Reference'!$A$2:$K$11,11)</f>
        <v>0</v>
      </c>
      <c r="T167" s="91">
        <f>VLOOKUP($A167,'Project Reference'!$A$2:$L$11,12)</f>
        <v>0</v>
      </c>
      <c r="U167" s="91">
        <f>VLOOKUP($A167,'Project Reference'!$A$2:$M$11,13)</f>
        <v>0</v>
      </c>
      <c r="V167" s="91">
        <f>VLOOKUP($A167,'Project Reference'!$A$2:$N$11,14)</f>
        <v>0</v>
      </c>
      <c r="W167" s="91">
        <f>VLOOKUP($A167,'Project Reference'!$A$2:$O$11,15)</f>
        <v>0</v>
      </c>
      <c r="X167" s="91">
        <f>VLOOKUP($A167,'Project Reference'!$A$2:$P$11,16)</f>
        <v>0</v>
      </c>
      <c r="Y167" s="13">
        <f>VLOOKUP($A167,'Project Reference'!$A$2:$Q$11,17)</f>
        <v>0</v>
      </c>
    </row>
    <row r="168" spans="1:25" s="1" customFormat="1" x14ac:dyDescent="0.45">
      <c r="A168" s="91"/>
      <c r="B168" s="115"/>
      <c r="C168" s="92"/>
      <c r="D168" s="12"/>
      <c r="E168" s="12"/>
      <c r="F168" s="12"/>
      <c r="G168" s="12"/>
      <c r="H168" s="83"/>
      <c r="I168" s="15"/>
      <c r="J168" s="40"/>
      <c r="K168" s="91">
        <f>VLOOKUP($A168,'Project Reference'!$A$2:$C$11,3)</f>
        <v>0</v>
      </c>
      <c r="L168" s="91">
        <f>VLOOKUP($A168,'Project Reference'!$A$2:$D$11,4)</f>
        <v>0</v>
      </c>
      <c r="M168" s="115">
        <f>VLOOKUP($A168,'Project Reference'!$A$2:$E$11,5)</f>
        <v>0</v>
      </c>
      <c r="N168" s="91">
        <f>VLOOKUP($A168,'Project Reference'!$A$2:$F$11,6)</f>
        <v>0</v>
      </c>
      <c r="O168" s="91">
        <f>VLOOKUP($A168,'Project Reference'!$A$2:$G$11,7)</f>
        <v>0</v>
      </c>
      <c r="P168" s="91">
        <f>VLOOKUP($A168,'Project Reference'!$A$2:$H$11,8)</f>
        <v>0</v>
      </c>
      <c r="Q168" s="91">
        <f>VLOOKUP($A168,'Project Reference'!$A$2:$I$11,9)</f>
        <v>0</v>
      </c>
      <c r="R168" s="91">
        <f>VLOOKUP($A168,'Project Reference'!$A$2:$J$11,10)</f>
        <v>0</v>
      </c>
      <c r="S168" s="91">
        <f>VLOOKUP($A168,'Project Reference'!$A$2:$K$11,11)</f>
        <v>0</v>
      </c>
      <c r="T168" s="91">
        <f>VLOOKUP($A168,'Project Reference'!$A$2:$L$11,12)</f>
        <v>0</v>
      </c>
      <c r="U168" s="91">
        <f>VLOOKUP($A168,'Project Reference'!$A$2:$M$11,13)</f>
        <v>0</v>
      </c>
      <c r="V168" s="91">
        <f>VLOOKUP($A168,'Project Reference'!$A$2:$N$11,14)</f>
        <v>0</v>
      </c>
      <c r="W168" s="91">
        <f>VLOOKUP($A168,'Project Reference'!$A$2:$O$11,15)</f>
        <v>0</v>
      </c>
      <c r="X168" s="91">
        <f>VLOOKUP($A168,'Project Reference'!$A$2:$P$11,16)</f>
        <v>0</v>
      </c>
      <c r="Y168" s="13">
        <f>VLOOKUP($A168,'Project Reference'!$A$2:$Q$11,17)</f>
        <v>0</v>
      </c>
    </row>
    <row r="169" spans="1:25" s="1" customFormat="1" x14ac:dyDescent="0.45">
      <c r="A169" s="91"/>
      <c r="B169" s="115"/>
      <c r="C169" s="92"/>
      <c r="D169" s="12"/>
      <c r="E169" s="12"/>
      <c r="F169" s="12"/>
      <c r="G169" s="12"/>
      <c r="H169" s="83"/>
      <c r="I169" s="15"/>
      <c r="J169" s="40"/>
      <c r="K169" s="91">
        <f>VLOOKUP($A169,'Project Reference'!$A$2:$C$11,3)</f>
        <v>0</v>
      </c>
      <c r="L169" s="91">
        <f>VLOOKUP($A169,'Project Reference'!$A$2:$D$11,4)</f>
        <v>0</v>
      </c>
      <c r="M169" s="115">
        <f>VLOOKUP($A169,'Project Reference'!$A$2:$E$11,5)</f>
        <v>0</v>
      </c>
      <c r="N169" s="91">
        <f>VLOOKUP($A169,'Project Reference'!$A$2:$F$11,6)</f>
        <v>0</v>
      </c>
      <c r="O169" s="91">
        <f>VLOOKUP($A169,'Project Reference'!$A$2:$G$11,7)</f>
        <v>0</v>
      </c>
      <c r="P169" s="91">
        <f>VLOOKUP($A169,'Project Reference'!$A$2:$H$11,8)</f>
        <v>0</v>
      </c>
      <c r="Q169" s="91">
        <f>VLOOKUP($A169,'Project Reference'!$A$2:$I$11,9)</f>
        <v>0</v>
      </c>
      <c r="R169" s="91">
        <f>VLOOKUP($A169,'Project Reference'!$A$2:$J$11,10)</f>
        <v>0</v>
      </c>
      <c r="S169" s="91">
        <f>VLOOKUP($A169,'Project Reference'!$A$2:$K$11,11)</f>
        <v>0</v>
      </c>
      <c r="T169" s="91">
        <f>VLOOKUP($A169,'Project Reference'!$A$2:$L$11,12)</f>
        <v>0</v>
      </c>
      <c r="U169" s="91">
        <f>VLOOKUP($A169,'Project Reference'!$A$2:$M$11,13)</f>
        <v>0</v>
      </c>
      <c r="V169" s="91">
        <f>VLOOKUP($A169,'Project Reference'!$A$2:$N$11,14)</f>
        <v>0</v>
      </c>
      <c r="W169" s="91">
        <f>VLOOKUP($A169,'Project Reference'!$A$2:$O$11,15)</f>
        <v>0</v>
      </c>
      <c r="X169" s="91">
        <f>VLOOKUP($A169,'Project Reference'!$A$2:$P$11,16)</f>
        <v>0</v>
      </c>
      <c r="Y169" s="13">
        <f>VLOOKUP($A169,'Project Reference'!$A$2:$Q$11,17)</f>
        <v>0</v>
      </c>
    </row>
    <row r="170" spans="1:25" s="1" customFormat="1" x14ac:dyDescent="0.45">
      <c r="A170" s="91"/>
      <c r="B170" s="115"/>
      <c r="C170" s="92"/>
      <c r="D170" s="12"/>
      <c r="E170" s="12"/>
      <c r="F170" s="12"/>
      <c r="G170" s="12"/>
      <c r="H170" s="83"/>
      <c r="I170" s="15"/>
      <c r="J170" s="40"/>
      <c r="K170" s="91">
        <f>VLOOKUP($A170,'Project Reference'!$A$2:$C$11,3)</f>
        <v>0</v>
      </c>
      <c r="L170" s="91">
        <f>VLOOKUP($A170,'Project Reference'!$A$2:$D$11,4)</f>
        <v>0</v>
      </c>
      <c r="M170" s="115">
        <f>VLOOKUP($A170,'Project Reference'!$A$2:$E$11,5)</f>
        <v>0</v>
      </c>
      <c r="N170" s="91">
        <f>VLOOKUP($A170,'Project Reference'!$A$2:$F$11,6)</f>
        <v>0</v>
      </c>
      <c r="O170" s="91">
        <f>VLOOKUP($A170,'Project Reference'!$A$2:$G$11,7)</f>
        <v>0</v>
      </c>
      <c r="P170" s="91">
        <f>VLOOKUP($A170,'Project Reference'!$A$2:$H$11,8)</f>
        <v>0</v>
      </c>
      <c r="Q170" s="91">
        <f>VLOOKUP($A170,'Project Reference'!$A$2:$I$11,9)</f>
        <v>0</v>
      </c>
      <c r="R170" s="91">
        <f>VLOOKUP($A170,'Project Reference'!$A$2:$J$11,10)</f>
        <v>0</v>
      </c>
      <c r="S170" s="91">
        <f>VLOOKUP($A170,'Project Reference'!$A$2:$K$11,11)</f>
        <v>0</v>
      </c>
      <c r="T170" s="91">
        <f>VLOOKUP($A170,'Project Reference'!$A$2:$L$11,12)</f>
        <v>0</v>
      </c>
      <c r="U170" s="91">
        <f>VLOOKUP($A170,'Project Reference'!$A$2:$M$11,13)</f>
        <v>0</v>
      </c>
      <c r="V170" s="91">
        <f>VLOOKUP($A170,'Project Reference'!$A$2:$N$11,14)</f>
        <v>0</v>
      </c>
      <c r="W170" s="91">
        <f>VLOOKUP($A170,'Project Reference'!$A$2:$O$11,15)</f>
        <v>0</v>
      </c>
      <c r="X170" s="91">
        <f>VLOOKUP($A170,'Project Reference'!$A$2:$P$11,16)</f>
        <v>0</v>
      </c>
      <c r="Y170" s="13">
        <f>VLOOKUP($A170,'Project Reference'!$A$2:$Q$11,17)</f>
        <v>0</v>
      </c>
    </row>
    <row r="171" spans="1:25" s="1" customFormat="1" x14ac:dyDescent="0.45">
      <c r="A171" s="91"/>
      <c r="B171" s="115"/>
      <c r="C171" s="92"/>
      <c r="D171" s="12"/>
      <c r="E171" s="12"/>
      <c r="F171" s="12"/>
      <c r="G171" s="12"/>
      <c r="H171" s="83"/>
      <c r="I171" s="15"/>
      <c r="J171" s="40"/>
      <c r="K171" s="91">
        <f>VLOOKUP($A171,'Project Reference'!$A$2:$C$11,3)</f>
        <v>0</v>
      </c>
      <c r="L171" s="91">
        <f>VLOOKUP($A171,'Project Reference'!$A$2:$D$11,4)</f>
        <v>0</v>
      </c>
      <c r="M171" s="115">
        <f>VLOOKUP($A171,'Project Reference'!$A$2:$E$11,5)</f>
        <v>0</v>
      </c>
      <c r="N171" s="91">
        <f>VLOOKUP($A171,'Project Reference'!$A$2:$F$11,6)</f>
        <v>0</v>
      </c>
      <c r="O171" s="91">
        <f>VLOOKUP($A171,'Project Reference'!$A$2:$G$11,7)</f>
        <v>0</v>
      </c>
      <c r="P171" s="91">
        <f>VLOOKUP($A171,'Project Reference'!$A$2:$H$11,8)</f>
        <v>0</v>
      </c>
      <c r="Q171" s="91">
        <f>VLOOKUP($A171,'Project Reference'!$A$2:$I$11,9)</f>
        <v>0</v>
      </c>
      <c r="R171" s="91">
        <f>VLOOKUP($A171,'Project Reference'!$A$2:$J$11,10)</f>
        <v>0</v>
      </c>
      <c r="S171" s="91">
        <f>VLOOKUP($A171,'Project Reference'!$A$2:$K$11,11)</f>
        <v>0</v>
      </c>
      <c r="T171" s="91">
        <f>VLOOKUP($A171,'Project Reference'!$A$2:$L$11,12)</f>
        <v>0</v>
      </c>
      <c r="U171" s="91">
        <f>VLOOKUP($A171,'Project Reference'!$A$2:$M$11,13)</f>
        <v>0</v>
      </c>
      <c r="V171" s="91">
        <f>VLOOKUP($A171,'Project Reference'!$A$2:$N$11,14)</f>
        <v>0</v>
      </c>
      <c r="W171" s="91">
        <f>VLOOKUP($A171,'Project Reference'!$A$2:$O$11,15)</f>
        <v>0</v>
      </c>
      <c r="X171" s="91">
        <f>VLOOKUP($A171,'Project Reference'!$A$2:$P$11,16)</f>
        <v>0</v>
      </c>
      <c r="Y171" s="13">
        <f>VLOOKUP($A171,'Project Reference'!$A$2:$Q$11,17)</f>
        <v>0</v>
      </c>
    </row>
    <row r="172" spans="1:25" s="1" customFormat="1" x14ac:dyDescent="0.45">
      <c r="A172" s="91"/>
      <c r="B172" s="115"/>
      <c r="C172" s="92"/>
      <c r="D172" s="12"/>
      <c r="E172" s="12"/>
      <c r="F172" s="12"/>
      <c r="G172" s="12"/>
      <c r="H172" s="83"/>
      <c r="I172" s="15"/>
      <c r="J172" s="40"/>
      <c r="K172" s="91">
        <f>VLOOKUP($A172,'Project Reference'!$A$2:$C$11,3)</f>
        <v>0</v>
      </c>
      <c r="L172" s="91">
        <f>VLOOKUP($A172,'Project Reference'!$A$2:$D$11,4)</f>
        <v>0</v>
      </c>
      <c r="M172" s="115">
        <f>VLOOKUP($A172,'Project Reference'!$A$2:$E$11,5)</f>
        <v>0</v>
      </c>
      <c r="N172" s="91">
        <f>VLOOKUP($A172,'Project Reference'!$A$2:$F$11,6)</f>
        <v>0</v>
      </c>
      <c r="O172" s="91">
        <f>VLOOKUP($A172,'Project Reference'!$A$2:$G$11,7)</f>
        <v>0</v>
      </c>
      <c r="P172" s="91">
        <f>VLOOKUP($A172,'Project Reference'!$A$2:$H$11,8)</f>
        <v>0</v>
      </c>
      <c r="Q172" s="91">
        <f>VLOOKUP($A172,'Project Reference'!$A$2:$I$11,9)</f>
        <v>0</v>
      </c>
      <c r="R172" s="91">
        <f>VLOOKUP($A172,'Project Reference'!$A$2:$J$11,10)</f>
        <v>0</v>
      </c>
      <c r="S172" s="91">
        <f>VLOOKUP($A172,'Project Reference'!$A$2:$K$11,11)</f>
        <v>0</v>
      </c>
      <c r="T172" s="91">
        <f>VLOOKUP($A172,'Project Reference'!$A$2:$L$11,12)</f>
        <v>0</v>
      </c>
      <c r="U172" s="91">
        <f>VLOOKUP($A172,'Project Reference'!$A$2:$M$11,13)</f>
        <v>0</v>
      </c>
      <c r="V172" s="91">
        <f>VLOOKUP($A172,'Project Reference'!$A$2:$N$11,14)</f>
        <v>0</v>
      </c>
      <c r="W172" s="91">
        <f>VLOOKUP($A172,'Project Reference'!$A$2:$O$11,15)</f>
        <v>0</v>
      </c>
      <c r="X172" s="91">
        <f>VLOOKUP($A172,'Project Reference'!$A$2:$P$11,16)</f>
        <v>0</v>
      </c>
      <c r="Y172" s="13">
        <f>VLOOKUP($A172,'Project Reference'!$A$2:$Q$11,17)</f>
        <v>0</v>
      </c>
    </row>
    <row r="173" spans="1:25" s="1" customFormat="1" x14ac:dyDescent="0.45">
      <c r="A173" s="91"/>
      <c r="B173" s="115"/>
      <c r="C173" s="92"/>
      <c r="D173" s="12"/>
      <c r="E173" s="12"/>
      <c r="F173" s="12"/>
      <c r="G173" s="12"/>
      <c r="H173" s="83"/>
      <c r="I173" s="15"/>
      <c r="J173" s="40"/>
      <c r="K173" s="91">
        <f>VLOOKUP($A173,'Project Reference'!$A$2:$C$11,3)</f>
        <v>0</v>
      </c>
      <c r="L173" s="91">
        <f>VLOOKUP($A173,'Project Reference'!$A$2:$D$11,4)</f>
        <v>0</v>
      </c>
      <c r="M173" s="115">
        <f>VLOOKUP($A173,'Project Reference'!$A$2:$E$11,5)</f>
        <v>0</v>
      </c>
      <c r="N173" s="91">
        <f>VLOOKUP($A173,'Project Reference'!$A$2:$F$11,6)</f>
        <v>0</v>
      </c>
      <c r="O173" s="91">
        <f>VLOOKUP($A173,'Project Reference'!$A$2:$G$11,7)</f>
        <v>0</v>
      </c>
      <c r="P173" s="91">
        <f>VLOOKUP($A173,'Project Reference'!$A$2:$H$11,8)</f>
        <v>0</v>
      </c>
      <c r="Q173" s="91">
        <f>VLOOKUP($A173,'Project Reference'!$A$2:$I$11,9)</f>
        <v>0</v>
      </c>
      <c r="R173" s="91">
        <f>VLOOKUP($A173,'Project Reference'!$A$2:$J$11,10)</f>
        <v>0</v>
      </c>
      <c r="S173" s="91">
        <f>VLOOKUP($A173,'Project Reference'!$A$2:$K$11,11)</f>
        <v>0</v>
      </c>
      <c r="T173" s="91">
        <f>VLOOKUP($A173,'Project Reference'!$A$2:$L$11,12)</f>
        <v>0</v>
      </c>
      <c r="U173" s="91">
        <f>VLOOKUP($A173,'Project Reference'!$A$2:$M$11,13)</f>
        <v>0</v>
      </c>
      <c r="V173" s="91">
        <f>VLOOKUP($A173,'Project Reference'!$A$2:$N$11,14)</f>
        <v>0</v>
      </c>
      <c r="W173" s="91">
        <f>VLOOKUP($A173,'Project Reference'!$A$2:$O$11,15)</f>
        <v>0</v>
      </c>
      <c r="X173" s="91">
        <f>VLOOKUP($A173,'Project Reference'!$A$2:$P$11,16)</f>
        <v>0</v>
      </c>
      <c r="Y173" s="13">
        <f>VLOOKUP($A173,'Project Reference'!$A$2:$Q$11,17)</f>
        <v>0</v>
      </c>
    </row>
    <row r="174" spans="1:25" s="1" customFormat="1" x14ac:dyDescent="0.45">
      <c r="A174" s="91"/>
      <c r="B174" s="115"/>
      <c r="C174" s="92"/>
      <c r="D174" s="12"/>
      <c r="E174" s="12"/>
      <c r="F174" s="12"/>
      <c r="G174" s="12"/>
      <c r="H174" s="83"/>
      <c r="I174" s="15"/>
      <c r="J174" s="40"/>
      <c r="K174" s="91">
        <f>VLOOKUP($A174,'Project Reference'!$A$2:$C$11,3)</f>
        <v>0</v>
      </c>
      <c r="L174" s="91">
        <f>VLOOKUP($A174,'Project Reference'!$A$2:$D$11,4)</f>
        <v>0</v>
      </c>
      <c r="M174" s="115">
        <f>VLOOKUP($A174,'Project Reference'!$A$2:$E$11,5)</f>
        <v>0</v>
      </c>
      <c r="N174" s="91">
        <f>VLOOKUP($A174,'Project Reference'!$A$2:$F$11,6)</f>
        <v>0</v>
      </c>
      <c r="O174" s="91">
        <f>VLOOKUP($A174,'Project Reference'!$A$2:$G$11,7)</f>
        <v>0</v>
      </c>
      <c r="P174" s="91">
        <f>VLOOKUP($A174,'Project Reference'!$A$2:$H$11,8)</f>
        <v>0</v>
      </c>
      <c r="Q174" s="91">
        <f>VLOOKUP($A174,'Project Reference'!$A$2:$I$11,9)</f>
        <v>0</v>
      </c>
      <c r="R174" s="91">
        <f>VLOOKUP($A174,'Project Reference'!$A$2:$J$11,10)</f>
        <v>0</v>
      </c>
      <c r="S174" s="91">
        <f>VLOOKUP($A174,'Project Reference'!$A$2:$K$11,11)</f>
        <v>0</v>
      </c>
      <c r="T174" s="91">
        <f>VLOOKUP($A174,'Project Reference'!$A$2:$L$11,12)</f>
        <v>0</v>
      </c>
      <c r="U174" s="91">
        <f>VLOOKUP($A174,'Project Reference'!$A$2:$M$11,13)</f>
        <v>0</v>
      </c>
      <c r="V174" s="91">
        <f>VLOOKUP($A174,'Project Reference'!$A$2:$N$11,14)</f>
        <v>0</v>
      </c>
      <c r="W174" s="91">
        <f>VLOOKUP($A174,'Project Reference'!$A$2:$O$11,15)</f>
        <v>0</v>
      </c>
      <c r="X174" s="91">
        <f>VLOOKUP($A174,'Project Reference'!$A$2:$P$11,16)</f>
        <v>0</v>
      </c>
      <c r="Y174" s="13">
        <f>VLOOKUP($A174,'Project Reference'!$A$2:$Q$11,17)</f>
        <v>0</v>
      </c>
    </row>
    <row r="175" spans="1:25" s="1" customFormat="1" x14ac:dyDescent="0.45">
      <c r="A175" s="91"/>
      <c r="B175" s="115"/>
      <c r="C175" s="92"/>
      <c r="D175" s="12"/>
      <c r="E175" s="12"/>
      <c r="F175" s="12"/>
      <c r="G175" s="12"/>
      <c r="H175" s="83"/>
      <c r="I175" s="15"/>
      <c r="J175" s="40"/>
      <c r="K175" s="91">
        <f>VLOOKUP($A175,'Project Reference'!$A$2:$C$11,3)</f>
        <v>0</v>
      </c>
      <c r="L175" s="91">
        <f>VLOOKUP($A175,'Project Reference'!$A$2:$D$11,4)</f>
        <v>0</v>
      </c>
      <c r="M175" s="115">
        <f>VLOOKUP($A175,'Project Reference'!$A$2:$E$11,5)</f>
        <v>0</v>
      </c>
      <c r="N175" s="91">
        <f>VLOOKUP($A175,'Project Reference'!$A$2:$F$11,6)</f>
        <v>0</v>
      </c>
      <c r="O175" s="91">
        <f>VLOOKUP($A175,'Project Reference'!$A$2:$G$11,7)</f>
        <v>0</v>
      </c>
      <c r="P175" s="91">
        <f>VLOOKUP($A175,'Project Reference'!$A$2:$H$11,8)</f>
        <v>0</v>
      </c>
      <c r="Q175" s="91">
        <f>VLOOKUP($A175,'Project Reference'!$A$2:$I$11,9)</f>
        <v>0</v>
      </c>
      <c r="R175" s="91">
        <f>VLOOKUP($A175,'Project Reference'!$A$2:$J$11,10)</f>
        <v>0</v>
      </c>
      <c r="S175" s="91">
        <f>VLOOKUP($A175,'Project Reference'!$A$2:$K$11,11)</f>
        <v>0</v>
      </c>
      <c r="T175" s="91">
        <f>VLOOKUP($A175,'Project Reference'!$A$2:$L$11,12)</f>
        <v>0</v>
      </c>
      <c r="U175" s="91">
        <f>VLOOKUP($A175,'Project Reference'!$A$2:$M$11,13)</f>
        <v>0</v>
      </c>
      <c r="V175" s="91">
        <f>VLOOKUP($A175,'Project Reference'!$A$2:$N$11,14)</f>
        <v>0</v>
      </c>
      <c r="W175" s="91">
        <f>VLOOKUP($A175,'Project Reference'!$A$2:$O$11,15)</f>
        <v>0</v>
      </c>
      <c r="X175" s="91">
        <f>VLOOKUP($A175,'Project Reference'!$A$2:$P$11,16)</f>
        <v>0</v>
      </c>
      <c r="Y175" s="13">
        <f>VLOOKUP($A175,'Project Reference'!$A$2:$Q$11,17)</f>
        <v>0</v>
      </c>
    </row>
    <row r="176" spans="1:25" s="1" customFormat="1" x14ac:dyDescent="0.45">
      <c r="A176" s="91"/>
      <c r="B176" s="115"/>
      <c r="C176" s="92"/>
      <c r="D176" s="12"/>
      <c r="E176" s="12"/>
      <c r="F176" s="12"/>
      <c r="G176" s="12"/>
      <c r="H176" s="83"/>
      <c r="I176" s="15"/>
      <c r="J176" s="40"/>
      <c r="K176" s="91">
        <f>VLOOKUP($A176,'Project Reference'!$A$2:$C$11,3)</f>
        <v>0</v>
      </c>
      <c r="L176" s="91">
        <f>VLOOKUP($A176,'Project Reference'!$A$2:$D$11,4)</f>
        <v>0</v>
      </c>
      <c r="M176" s="115">
        <f>VLOOKUP($A176,'Project Reference'!$A$2:$E$11,5)</f>
        <v>0</v>
      </c>
      <c r="N176" s="91">
        <f>VLOOKUP($A176,'Project Reference'!$A$2:$F$11,6)</f>
        <v>0</v>
      </c>
      <c r="O176" s="91">
        <f>VLOOKUP($A176,'Project Reference'!$A$2:$G$11,7)</f>
        <v>0</v>
      </c>
      <c r="P176" s="91">
        <f>VLOOKUP($A176,'Project Reference'!$A$2:$H$11,8)</f>
        <v>0</v>
      </c>
      <c r="Q176" s="91">
        <f>VLOOKUP($A176,'Project Reference'!$A$2:$I$11,9)</f>
        <v>0</v>
      </c>
      <c r="R176" s="91">
        <f>VLOOKUP($A176,'Project Reference'!$A$2:$J$11,10)</f>
        <v>0</v>
      </c>
      <c r="S176" s="91">
        <f>VLOOKUP($A176,'Project Reference'!$A$2:$K$11,11)</f>
        <v>0</v>
      </c>
      <c r="T176" s="91">
        <f>VLOOKUP($A176,'Project Reference'!$A$2:$L$11,12)</f>
        <v>0</v>
      </c>
      <c r="U176" s="91">
        <f>VLOOKUP($A176,'Project Reference'!$A$2:$M$11,13)</f>
        <v>0</v>
      </c>
      <c r="V176" s="91">
        <f>VLOOKUP($A176,'Project Reference'!$A$2:$N$11,14)</f>
        <v>0</v>
      </c>
      <c r="W176" s="91">
        <f>VLOOKUP($A176,'Project Reference'!$A$2:$O$11,15)</f>
        <v>0</v>
      </c>
      <c r="X176" s="91">
        <f>VLOOKUP($A176,'Project Reference'!$A$2:$P$11,16)</f>
        <v>0</v>
      </c>
      <c r="Y176" s="13">
        <f>VLOOKUP($A176,'Project Reference'!$A$2:$Q$11,17)</f>
        <v>0</v>
      </c>
    </row>
    <row r="177" spans="1:25" s="1" customFormat="1" x14ac:dyDescent="0.45">
      <c r="A177" s="91"/>
      <c r="B177" s="115"/>
      <c r="C177" s="92"/>
      <c r="D177" s="12"/>
      <c r="E177" s="12"/>
      <c r="F177" s="12"/>
      <c r="G177" s="12"/>
      <c r="H177" s="83"/>
      <c r="I177" s="15"/>
      <c r="J177" s="40"/>
      <c r="K177" s="91">
        <f>VLOOKUP($A177,'Project Reference'!$A$2:$C$11,3)</f>
        <v>0</v>
      </c>
      <c r="L177" s="91">
        <f>VLOOKUP($A177,'Project Reference'!$A$2:$D$11,4)</f>
        <v>0</v>
      </c>
      <c r="M177" s="115">
        <f>VLOOKUP($A177,'Project Reference'!$A$2:$E$11,5)</f>
        <v>0</v>
      </c>
      <c r="N177" s="91">
        <f>VLOOKUP($A177,'Project Reference'!$A$2:$F$11,6)</f>
        <v>0</v>
      </c>
      <c r="O177" s="91">
        <f>VLOOKUP($A177,'Project Reference'!$A$2:$G$11,7)</f>
        <v>0</v>
      </c>
      <c r="P177" s="91">
        <f>VLOOKUP($A177,'Project Reference'!$A$2:$H$11,8)</f>
        <v>0</v>
      </c>
      <c r="Q177" s="91">
        <f>VLOOKUP($A177,'Project Reference'!$A$2:$I$11,9)</f>
        <v>0</v>
      </c>
      <c r="R177" s="91">
        <f>VLOOKUP($A177,'Project Reference'!$A$2:$J$11,10)</f>
        <v>0</v>
      </c>
      <c r="S177" s="91">
        <f>VLOOKUP($A177,'Project Reference'!$A$2:$K$11,11)</f>
        <v>0</v>
      </c>
      <c r="T177" s="91">
        <f>VLOOKUP($A177,'Project Reference'!$A$2:$L$11,12)</f>
        <v>0</v>
      </c>
      <c r="U177" s="91">
        <f>VLOOKUP($A177,'Project Reference'!$A$2:$M$11,13)</f>
        <v>0</v>
      </c>
      <c r="V177" s="91">
        <f>VLOOKUP($A177,'Project Reference'!$A$2:$N$11,14)</f>
        <v>0</v>
      </c>
      <c r="W177" s="91">
        <f>VLOOKUP($A177,'Project Reference'!$A$2:$O$11,15)</f>
        <v>0</v>
      </c>
      <c r="X177" s="91">
        <f>VLOOKUP($A177,'Project Reference'!$A$2:$P$11,16)</f>
        <v>0</v>
      </c>
      <c r="Y177" s="13">
        <f>VLOOKUP($A177,'Project Reference'!$A$2:$Q$11,17)</f>
        <v>0</v>
      </c>
    </row>
    <row r="178" spans="1:25" s="1" customFormat="1" x14ac:dyDescent="0.45">
      <c r="A178" s="91"/>
      <c r="B178" s="115"/>
      <c r="C178" s="92"/>
      <c r="D178" s="12"/>
      <c r="E178" s="12"/>
      <c r="F178" s="12"/>
      <c r="G178" s="12"/>
      <c r="H178" s="83"/>
      <c r="I178" s="15"/>
      <c r="J178" s="40"/>
      <c r="K178" s="91">
        <f>VLOOKUP($A178,'Project Reference'!$A$2:$C$11,3)</f>
        <v>0</v>
      </c>
      <c r="L178" s="91">
        <f>VLOOKUP($A178,'Project Reference'!$A$2:$D$11,4)</f>
        <v>0</v>
      </c>
      <c r="M178" s="115">
        <f>VLOOKUP($A178,'Project Reference'!$A$2:$E$11,5)</f>
        <v>0</v>
      </c>
      <c r="N178" s="91">
        <f>VLOOKUP($A178,'Project Reference'!$A$2:$F$11,6)</f>
        <v>0</v>
      </c>
      <c r="O178" s="91">
        <f>VLOOKUP($A178,'Project Reference'!$A$2:$G$11,7)</f>
        <v>0</v>
      </c>
      <c r="P178" s="91">
        <f>VLOOKUP($A178,'Project Reference'!$A$2:$H$11,8)</f>
        <v>0</v>
      </c>
      <c r="Q178" s="91">
        <f>VLOOKUP($A178,'Project Reference'!$A$2:$I$11,9)</f>
        <v>0</v>
      </c>
      <c r="R178" s="91">
        <f>VLOOKUP($A178,'Project Reference'!$A$2:$J$11,10)</f>
        <v>0</v>
      </c>
      <c r="S178" s="91">
        <f>VLOOKUP($A178,'Project Reference'!$A$2:$K$11,11)</f>
        <v>0</v>
      </c>
      <c r="T178" s="91">
        <f>VLOOKUP($A178,'Project Reference'!$A$2:$L$11,12)</f>
        <v>0</v>
      </c>
      <c r="U178" s="91">
        <f>VLOOKUP($A178,'Project Reference'!$A$2:$M$11,13)</f>
        <v>0</v>
      </c>
      <c r="V178" s="91">
        <f>VLOOKUP($A178,'Project Reference'!$A$2:$N$11,14)</f>
        <v>0</v>
      </c>
      <c r="W178" s="91">
        <f>VLOOKUP($A178,'Project Reference'!$A$2:$O$11,15)</f>
        <v>0</v>
      </c>
      <c r="X178" s="91">
        <f>VLOOKUP($A178,'Project Reference'!$A$2:$P$11,16)</f>
        <v>0</v>
      </c>
      <c r="Y178" s="13">
        <f>VLOOKUP($A178,'Project Reference'!$A$2:$Q$11,17)</f>
        <v>0</v>
      </c>
    </row>
    <row r="179" spans="1:25" s="1" customFormat="1" x14ac:dyDescent="0.45">
      <c r="A179" s="91"/>
      <c r="B179" s="115"/>
      <c r="C179" s="92"/>
      <c r="D179" s="12"/>
      <c r="E179" s="12"/>
      <c r="F179" s="12"/>
      <c r="G179" s="12"/>
      <c r="H179" s="83"/>
      <c r="I179" s="15"/>
      <c r="J179" s="40"/>
      <c r="K179" s="91">
        <f>VLOOKUP($A179,'Project Reference'!$A$2:$C$11,3)</f>
        <v>0</v>
      </c>
      <c r="L179" s="115">
        <f>VLOOKUP($A179,'Project Reference'!$A$2:$D$11,4)</f>
        <v>0</v>
      </c>
      <c r="M179" s="115">
        <f>VLOOKUP($A179,'Project Reference'!$A$2:$E$11,5)</f>
        <v>0</v>
      </c>
      <c r="N179" s="91">
        <f>VLOOKUP($A179,'Project Reference'!$A$2:$F$11,6)</f>
        <v>0</v>
      </c>
      <c r="O179" s="91">
        <f>VLOOKUP($A179,'Project Reference'!$A$2:$G$11,7)</f>
        <v>0</v>
      </c>
      <c r="P179" s="91">
        <f>VLOOKUP($A179,'Project Reference'!$A$2:$H$11,8)</f>
        <v>0</v>
      </c>
      <c r="Q179" s="91">
        <f>VLOOKUP($A179,'Project Reference'!$A$2:$I$11,9)</f>
        <v>0</v>
      </c>
      <c r="R179" s="91">
        <f>VLOOKUP($A179,'Project Reference'!$A$2:$J$11,10)</f>
        <v>0</v>
      </c>
      <c r="S179" s="91">
        <f>VLOOKUP($A179,'Project Reference'!$A$2:$K$11,11)</f>
        <v>0</v>
      </c>
      <c r="T179" s="91">
        <f>VLOOKUP($A179,'Project Reference'!$A$2:$L$11,12)</f>
        <v>0</v>
      </c>
      <c r="U179" s="91">
        <f>VLOOKUP($A179,'Project Reference'!$A$2:$M$11,13)</f>
        <v>0</v>
      </c>
      <c r="V179" s="91">
        <f>VLOOKUP($A179,'Project Reference'!$A$2:$N$11,14)</f>
        <v>0</v>
      </c>
      <c r="W179" s="91">
        <f>VLOOKUP($A179,'Project Reference'!$A$2:$O$11,15)</f>
        <v>0</v>
      </c>
      <c r="X179" s="91">
        <f>VLOOKUP($A179,'Project Reference'!$A$2:$P$11,16)</f>
        <v>0</v>
      </c>
      <c r="Y179" s="13">
        <f>VLOOKUP($A179,'Project Reference'!$A$2:$Q$11,17)</f>
        <v>0</v>
      </c>
    </row>
    <row r="180" spans="1:25" s="1" customFormat="1" x14ac:dyDescent="0.45">
      <c r="A180" s="91"/>
      <c r="B180" s="115"/>
      <c r="C180" s="92"/>
      <c r="D180" s="12"/>
      <c r="E180" s="12"/>
      <c r="F180" s="12"/>
      <c r="G180" s="12"/>
      <c r="H180" s="83"/>
      <c r="I180" s="15"/>
      <c r="J180" s="40"/>
      <c r="K180" s="91">
        <f>VLOOKUP($A180,'Project Reference'!$A$2:$C$11,3)</f>
        <v>0</v>
      </c>
      <c r="L180" s="115">
        <f>VLOOKUP($A180,'Project Reference'!$A$2:$D$11,4)</f>
        <v>0</v>
      </c>
      <c r="M180" s="115">
        <f>VLOOKUP($A180,'Project Reference'!$A$2:$E$11,5)</f>
        <v>0</v>
      </c>
      <c r="N180" s="91">
        <f>VLOOKUP($A180,'Project Reference'!$A$2:$F$11,6)</f>
        <v>0</v>
      </c>
      <c r="O180" s="91">
        <f>VLOOKUP($A180,'Project Reference'!$A$2:$G$11,7)</f>
        <v>0</v>
      </c>
      <c r="P180" s="91">
        <f>VLOOKUP($A180,'Project Reference'!$A$2:$H$11,8)</f>
        <v>0</v>
      </c>
      <c r="Q180" s="91">
        <f>VLOOKUP($A180,'Project Reference'!$A$2:$I$11,9)</f>
        <v>0</v>
      </c>
      <c r="R180" s="91">
        <f>VLOOKUP($A180,'Project Reference'!$A$2:$J$11,10)</f>
        <v>0</v>
      </c>
      <c r="S180" s="91">
        <f>VLOOKUP($A180,'Project Reference'!$A$2:$K$11,11)</f>
        <v>0</v>
      </c>
      <c r="T180" s="91">
        <f>VLOOKUP($A180,'Project Reference'!$A$2:$L$11,12)</f>
        <v>0</v>
      </c>
      <c r="U180" s="91">
        <f>VLOOKUP($A180,'Project Reference'!$A$2:$M$11,13)</f>
        <v>0</v>
      </c>
      <c r="V180" s="91">
        <f>VLOOKUP($A180,'Project Reference'!$A$2:$N$11,14)</f>
        <v>0</v>
      </c>
      <c r="W180" s="91">
        <f>VLOOKUP($A180,'Project Reference'!$A$2:$O$11,15)</f>
        <v>0</v>
      </c>
      <c r="X180" s="91">
        <f>VLOOKUP($A180,'Project Reference'!$A$2:$P$11,16)</f>
        <v>0</v>
      </c>
      <c r="Y180" s="13">
        <f>VLOOKUP($A180,'Project Reference'!$A$2:$Q$11,17)</f>
        <v>0</v>
      </c>
    </row>
    <row r="181" spans="1:25" s="1" customFormat="1" x14ac:dyDescent="0.45">
      <c r="A181" s="91"/>
      <c r="B181" s="115"/>
      <c r="C181" s="92"/>
      <c r="D181" s="12"/>
      <c r="E181" s="12"/>
      <c r="F181" s="12"/>
      <c r="G181" s="12"/>
      <c r="H181" s="83"/>
      <c r="I181" s="15"/>
      <c r="J181" s="40"/>
      <c r="K181" s="91">
        <f>VLOOKUP($A181,'Project Reference'!$A$2:$C$11,3)</f>
        <v>0</v>
      </c>
      <c r="L181" s="115">
        <f>VLOOKUP($A181,'Project Reference'!$A$2:$D$11,4)</f>
        <v>0</v>
      </c>
      <c r="M181" s="115">
        <f>VLOOKUP($A181,'Project Reference'!$A$2:$E$11,5)</f>
        <v>0</v>
      </c>
      <c r="N181" s="91">
        <f>VLOOKUP($A181,'Project Reference'!$A$2:$F$11,6)</f>
        <v>0</v>
      </c>
      <c r="O181" s="91">
        <f>VLOOKUP($A181,'Project Reference'!$A$2:$G$11,7)</f>
        <v>0</v>
      </c>
      <c r="P181" s="91">
        <f>VLOOKUP($A181,'Project Reference'!$A$2:$H$11,8)</f>
        <v>0</v>
      </c>
      <c r="Q181" s="91">
        <f>VLOOKUP($A181,'Project Reference'!$A$2:$I$11,9)</f>
        <v>0</v>
      </c>
      <c r="R181" s="91">
        <f>VLOOKUP($A181,'Project Reference'!$A$2:$J$11,10)</f>
        <v>0</v>
      </c>
      <c r="S181" s="91">
        <f>VLOOKUP($A181,'Project Reference'!$A$2:$K$11,11)</f>
        <v>0</v>
      </c>
      <c r="T181" s="91">
        <f>VLOOKUP($A181,'Project Reference'!$A$2:$L$11,12)</f>
        <v>0</v>
      </c>
      <c r="U181" s="91">
        <f>VLOOKUP($A181,'Project Reference'!$A$2:$M$11,13)</f>
        <v>0</v>
      </c>
      <c r="V181" s="91">
        <f>VLOOKUP($A181,'Project Reference'!$A$2:$N$11,14)</f>
        <v>0</v>
      </c>
      <c r="W181" s="91">
        <f>VLOOKUP($A181,'Project Reference'!$A$2:$O$11,15)</f>
        <v>0</v>
      </c>
      <c r="X181" s="91">
        <f>VLOOKUP($A181,'Project Reference'!$A$2:$P$11,16)</f>
        <v>0</v>
      </c>
      <c r="Y181" s="13">
        <f>VLOOKUP($A181,'Project Reference'!$A$2:$Q$11,17)</f>
        <v>0</v>
      </c>
    </row>
    <row r="182" spans="1:25" s="1" customFormat="1" x14ac:dyDescent="0.45">
      <c r="A182" s="91"/>
      <c r="B182" s="115"/>
      <c r="C182" s="92"/>
      <c r="D182" s="12"/>
      <c r="E182" s="12"/>
      <c r="F182" s="12"/>
      <c r="G182" s="12"/>
      <c r="H182" s="83"/>
      <c r="I182" s="15"/>
      <c r="J182" s="40"/>
      <c r="K182" s="91">
        <f>VLOOKUP($A182,'Project Reference'!$A$2:$C$11,3)</f>
        <v>0</v>
      </c>
      <c r="L182" s="115">
        <f>VLOOKUP($A182,'Project Reference'!$A$2:$D$11,4)</f>
        <v>0</v>
      </c>
      <c r="M182" s="115">
        <f>VLOOKUP($A182,'Project Reference'!$A$2:$E$11,5)</f>
        <v>0</v>
      </c>
      <c r="N182" s="91">
        <f>VLOOKUP($A182,'Project Reference'!$A$2:$F$11,6)</f>
        <v>0</v>
      </c>
      <c r="O182" s="91">
        <f>VLOOKUP($A182,'Project Reference'!$A$2:$G$11,7)</f>
        <v>0</v>
      </c>
      <c r="P182" s="91">
        <f>VLOOKUP($A182,'Project Reference'!$A$2:$H$11,8)</f>
        <v>0</v>
      </c>
      <c r="Q182" s="91">
        <f>VLOOKUP($A182,'Project Reference'!$A$2:$I$11,9)</f>
        <v>0</v>
      </c>
      <c r="R182" s="91">
        <f>VLOOKUP($A182,'Project Reference'!$A$2:$J$11,10)</f>
        <v>0</v>
      </c>
      <c r="S182" s="91">
        <f>VLOOKUP($A182,'Project Reference'!$A$2:$K$11,11)</f>
        <v>0</v>
      </c>
      <c r="T182" s="91">
        <f>VLOOKUP($A182,'Project Reference'!$A$2:$L$11,12)</f>
        <v>0</v>
      </c>
      <c r="U182" s="91">
        <f>VLOOKUP($A182,'Project Reference'!$A$2:$M$11,13)</f>
        <v>0</v>
      </c>
      <c r="V182" s="91">
        <f>VLOOKUP($A182,'Project Reference'!$A$2:$N$11,14)</f>
        <v>0</v>
      </c>
      <c r="W182" s="91">
        <f>VLOOKUP($A182,'Project Reference'!$A$2:$O$11,15)</f>
        <v>0</v>
      </c>
      <c r="X182" s="91">
        <f>VLOOKUP($A182,'Project Reference'!$A$2:$P$11,16)</f>
        <v>0</v>
      </c>
      <c r="Y182" s="13">
        <f>VLOOKUP($A182,'Project Reference'!$A$2:$Q$11,17)</f>
        <v>0</v>
      </c>
    </row>
    <row r="183" spans="1:25" s="1" customFormat="1" x14ac:dyDescent="0.45">
      <c r="A183" s="91"/>
      <c r="B183" s="115"/>
      <c r="C183" s="92"/>
      <c r="D183" s="12"/>
      <c r="E183" s="12"/>
      <c r="F183" s="12"/>
      <c r="G183" s="12"/>
      <c r="H183" s="83"/>
      <c r="I183" s="15"/>
      <c r="J183" s="40"/>
      <c r="K183" s="91">
        <f>VLOOKUP($A183,'Project Reference'!$A$2:$C$11,3)</f>
        <v>0</v>
      </c>
      <c r="L183" s="115">
        <f>VLOOKUP($A183,'Project Reference'!$A$2:$D$11,4)</f>
        <v>0</v>
      </c>
      <c r="M183" s="115">
        <f>VLOOKUP($A183,'Project Reference'!$A$2:$E$11,5)</f>
        <v>0</v>
      </c>
      <c r="N183" s="91">
        <f>VLOOKUP($A183,'Project Reference'!$A$2:$F$11,6)</f>
        <v>0</v>
      </c>
      <c r="O183" s="91">
        <f>VLOOKUP($A183,'Project Reference'!$A$2:$G$11,7)</f>
        <v>0</v>
      </c>
      <c r="P183" s="91">
        <f>VLOOKUP($A183,'Project Reference'!$A$2:$H$11,8)</f>
        <v>0</v>
      </c>
      <c r="Q183" s="91">
        <f>VLOOKUP($A183,'Project Reference'!$A$2:$I$11,9)</f>
        <v>0</v>
      </c>
      <c r="R183" s="91">
        <f>VLOOKUP($A183,'Project Reference'!$A$2:$J$11,10)</f>
        <v>0</v>
      </c>
      <c r="S183" s="91">
        <f>VLOOKUP($A183,'Project Reference'!$A$2:$K$11,11)</f>
        <v>0</v>
      </c>
      <c r="T183" s="91">
        <f>VLOOKUP($A183,'Project Reference'!$A$2:$L$11,12)</f>
        <v>0</v>
      </c>
      <c r="U183" s="91">
        <f>VLOOKUP($A183,'Project Reference'!$A$2:$M$11,13)</f>
        <v>0</v>
      </c>
      <c r="V183" s="91">
        <f>VLOOKUP($A183,'Project Reference'!$A$2:$N$11,14)</f>
        <v>0</v>
      </c>
      <c r="W183" s="91">
        <f>VLOOKUP($A183,'Project Reference'!$A$2:$O$11,15)</f>
        <v>0</v>
      </c>
      <c r="X183" s="91">
        <f>VLOOKUP($A183,'Project Reference'!$A$2:$P$11,16)</f>
        <v>0</v>
      </c>
      <c r="Y183" s="13">
        <f>VLOOKUP($A183,'Project Reference'!$A$2:$Q$11,17)</f>
        <v>0</v>
      </c>
    </row>
    <row r="184" spans="1:25" s="1" customFormat="1" x14ac:dyDescent="0.45">
      <c r="A184" s="91"/>
      <c r="B184" s="115"/>
      <c r="C184" s="92"/>
      <c r="D184" s="12"/>
      <c r="E184" s="12"/>
      <c r="F184" s="12"/>
      <c r="G184" s="12"/>
      <c r="H184" s="83"/>
      <c r="I184" s="15"/>
      <c r="J184" s="40"/>
      <c r="K184" s="91">
        <f>VLOOKUP($A184,'Project Reference'!$A$2:$C$11,3)</f>
        <v>0</v>
      </c>
      <c r="L184" s="115">
        <f>VLOOKUP($A184,'Project Reference'!$A$2:$D$11,4)</f>
        <v>0</v>
      </c>
      <c r="M184" s="115">
        <f>VLOOKUP($A184,'Project Reference'!$A$2:$E$11,5)</f>
        <v>0</v>
      </c>
      <c r="N184" s="91">
        <f>VLOOKUP($A184,'Project Reference'!$A$2:$F$11,6)</f>
        <v>0</v>
      </c>
      <c r="O184" s="91">
        <f>VLOOKUP($A184,'Project Reference'!$A$2:$G$11,7)</f>
        <v>0</v>
      </c>
      <c r="P184" s="91">
        <f>VLOOKUP($A184,'Project Reference'!$A$2:$H$11,8)</f>
        <v>0</v>
      </c>
      <c r="Q184" s="91">
        <f>VLOOKUP($A184,'Project Reference'!$A$2:$I$11,9)</f>
        <v>0</v>
      </c>
      <c r="R184" s="91">
        <f>VLOOKUP($A184,'Project Reference'!$A$2:$J$11,10)</f>
        <v>0</v>
      </c>
      <c r="S184" s="91">
        <f>VLOOKUP($A184,'Project Reference'!$A$2:$K$11,11)</f>
        <v>0</v>
      </c>
      <c r="T184" s="91">
        <f>VLOOKUP($A184,'Project Reference'!$A$2:$L$11,12)</f>
        <v>0</v>
      </c>
      <c r="U184" s="91">
        <f>VLOOKUP($A184,'Project Reference'!$A$2:$M$11,13)</f>
        <v>0</v>
      </c>
      <c r="V184" s="91">
        <f>VLOOKUP($A184,'Project Reference'!$A$2:$N$11,14)</f>
        <v>0</v>
      </c>
      <c r="W184" s="91">
        <f>VLOOKUP($A184,'Project Reference'!$A$2:$O$11,15)</f>
        <v>0</v>
      </c>
      <c r="X184" s="91">
        <f>VLOOKUP($A184,'Project Reference'!$A$2:$P$11,16)</f>
        <v>0</v>
      </c>
      <c r="Y184" s="13">
        <f>VLOOKUP($A184,'Project Reference'!$A$2:$Q$11,17)</f>
        <v>0</v>
      </c>
    </row>
    <row r="185" spans="1:25" s="1" customFormat="1" x14ac:dyDescent="0.45">
      <c r="A185" s="91"/>
      <c r="B185" s="115"/>
      <c r="C185" s="92"/>
      <c r="D185" s="12"/>
      <c r="E185" s="12"/>
      <c r="F185" s="12"/>
      <c r="G185" s="12"/>
      <c r="H185" s="83"/>
      <c r="I185" s="15"/>
      <c r="J185" s="40"/>
      <c r="K185" s="91">
        <f>VLOOKUP($A185,'Project Reference'!$A$2:$C$11,3)</f>
        <v>0</v>
      </c>
      <c r="L185" s="115">
        <f>VLOOKUP($A185,'Project Reference'!$A$2:$D$11,4)</f>
        <v>0</v>
      </c>
      <c r="M185" s="115">
        <f>VLOOKUP($A185,'Project Reference'!$A$2:$E$11,5)</f>
        <v>0</v>
      </c>
      <c r="N185" s="91">
        <f>VLOOKUP($A185,'Project Reference'!$A$2:$F$11,6)</f>
        <v>0</v>
      </c>
      <c r="O185" s="91">
        <f>VLOOKUP($A185,'Project Reference'!$A$2:$G$11,7)</f>
        <v>0</v>
      </c>
      <c r="P185" s="91">
        <f>VLOOKUP($A185,'Project Reference'!$A$2:$H$11,8)</f>
        <v>0</v>
      </c>
      <c r="Q185" s="91">
        <f>VLOOKUP($A185,'Project Reference'!$A$2:$I$11,9)</f>
        <v>0</v>
      </c>
      <c r="R185" s="91">
        <f>VLOOKUP($A185,'Project Reference'!$A$2:$J$11,10)</f>
        <v>0</v>
      </c>
      <c r="S185" s="91">
        <f>VLOOKUP($A185,'Project Reference'!$A$2:$K$11,11)</f>
        <v>0</v>
      </c>
      <c r="T185" s="91">
        <f>VLOOKUP($A185,'Project Reference'!$A$2:$L$11,12)</f>
        <v>0</v>
      </c>
      <c r="U185" s="91">
        <f>VLOOKUP($A185,'Project Reference'!$A$2:$M$11,13)</f>
        <v>0</v>
      </c>
      <c r="V185" s="91">
        <f>VLOOKUP($A185,'Project Reference'!$A$2:$N$11,14)</f>
        <v>0</v>
      </c>
      <c r="W185" s="91">
        <f>VLOOKUP($A185,'Project Reference'!$A$2:$O$11,15)</f>
        <v>0</v>
      </c>
      <c r="X185" s="91">
        <f>VLOOKUP($A185,'Project Reference'!$A$2:$P$11,16)</f>
        <v>0</v>
      </c>
      <c r="Y185" s="13">
        <f>VLOOKUP($A185,'Project Reference'!$A$2:$Q$11,17)</f>
        <v>0</v>
      </c>
    </row>
    <row r="186" spans="1:25" s="1" customFormat="1" x14ac:dyDescent="0.45">
      <c r="A186" s="91"/>
      <c r="B186" s="115"/>
      <c r="C186" s="92"/>
      <c r="D186" s="12"/>
      <c r="E186" s="12"/>
      <c r="F186" s="12"/>
      <c r="G186" s="12"/>
      <c r="H186" s="83"/>
      <c r="I186" s="15"/>
      <c r="J186" s="40"/>
      <c r="K186" s="91">
        <f>VLOOKUP($A186,'Project Reference'!$A$2:$C$11,3)</f>
        <v>0</v>
      </c>
      <c r="L186" s="115">
        <f>VLOOKUP($A186,'Project Reference'!$A$2:$D$11,4)</f>
        <v>0</v>
      </c>
      <c r="M186" s="115">
        <f>VLOOKUP($A186,'Project Reference'!$A$2:$E$11,5)</f>
        <v>0</v>
      </c>
      <c r="N186" s="91">
        <f>VLOOKUP($A186,'Project Reference'!$A$2:$F$11,6)</f>
        <v>0</v>
      </c>
      <c r="O186" s="91">
        <f>VLOOKUP($A186,'Project Reference'!$A$2:$G$11,7)</f>
        <v>0</v>
      </c>
      <c r="P186" s="91">
        <f>VLOOKUP($A186,'Project Reference'!$A$2:$H$11,8)</f>
        <v>0</v>
      </c>
      <c r="Q186" s="91">
        <f>VLOOKUP($A186,'Project Reference'!$A$2:$I$11,9)</f>
        <v>0</v>
      </c>
      <c r="R186" s="91">
        <f>VLOOKUP($A186,'Project Reference'!$A$2:$J$11,10)</f>
        <v>0</v>
      </c>
      <c r="S186" s="91">
        <f>VLOOKUP($A186,'Project Reference'!$A$2:$K$11,11)</f>
        <v>0</v>
      </c>
      <c r="T186" s="91">
        <f>VLOOKUP($A186,'Project Reference'!$A$2:$L$11,12)</f>
        <v>0</v>
      </c>
      <c r="U186" s="91">
        <f>VLOOKUP($A186,'Project Reference'!$A$2:$M$11,13)</f>
        <v>0</v>
      </c>
      <c r="V186" s="91">
        <f>VLOOKUP($A186,'Project Reference'!$A$2:$N$11,14)</f>
        <v>0</v>
      </c>
      <c r="W186" s="91">
        <f>VLOOKUP($A186,'Project Reference'!$A$2:$O$11,15)</f>
        <v>0</v>
      </c>
      <c r="X186" s="91">
        <f>VLOOKUP($A186,'Project Reference'!$A$2:$P$11,16)</f>
        <v>0</v>
      </c>
      <c r="Y186" s="13">
        <f>VLOOKUP($A186,'Project Reference'!$A$2:$Q$11,17)</f>
        <v>0</v>
      </c>
    </row>
    <row r="187" spans="1:25" s="1" customFormat="1" x14ac:dyDescent="0.45">
      <c r="A187" s="91"/>
      <c r="B187" s="115"/>
      <c r="C187" s="92"/>
      <c r="D187" s="12"/>
      <c r="E187" s="12"/>
      <c r="F187" s="12"/>
      <c r="G187" s="12"/>
      <c r="H187" s="83"/>
      <c r="I187" s="15"/>
      <c r="J187" s="40"/>
      <c r="K187" s="96"/>
      <c r="L187" s="115"/>
      <c r="M187" s="115"/>
      <c r="N187" s="91"/>
      <c r="O187" s="91"/>
      <c r="P187" s="91"/>
      <c r="Q187" s="91"/>
      <c r="R187" s="91"/>
      <c r="S187" s="91"/>
      <c r="T187" s="91"/>
      <c r="U187" s="91"/>
      <c r="V187" s="91"/>
      <c r="W187" s="91"/>
      <c r="X187" s="198"/>
      <c r="Y187" s="13"/>
    </row>
    <row r="188" spans="1:25" s="1" customFormat="1" x14ac:dyDescent="0.45">
      <c r="A188" s="91"/>
      <c r="B188" s="115"/>
      <c r="C188" s="92"/>
      <c r="D188" s="12"/>
      <c r="E188" s="12"/>
      <c r="F188" s="12"/>
      <c r="G188" s="12"/>
      <c r="H188" s="83"/>
      <c r="I188" s="15"/>
      <c r="J188" s="40"/>
      <c r="K188" s="96"/>
      <c r="L188" s="115"/>
      <c r="M188" s="115"/>
      <c r="N188" s="91"/>
      <c r="O188" s="91"/>
      <c r="P188" s="91"/>
      <c r="Q188" s="91"/>
      <c r="R188" s="91"/>
      <c r="S188" s="91"/>
      <c r="T188" s="91"/>
      <c r="U188" s="91"/>
      <c r="V188" s="91"/>
      <c r="W188" s="91"/>
      <c r="X188" s="198"/>
      <c r="Y188" s="13"/>
    </row>
    <row r="189" spans="1:25" s="1" customFormat="1" x14ac:dyDescent="0.45">
      <c r="A189" s="91"/>
      <c r="B189" s="115"/>
      <c r="C189" s="92"/>
      <c r="D189" s="12"/>
      <c r="E189" s="12"/>
      <c r="F189" s="12"/>
      <c r="G189" s="12"/>
      <c r="H189" s="83"/>
      <c r="I189" s="15"/>
      <c r="J189" s="40"/>
      <c r="K189" s="96"/>
      <c r="L189" s="115"/>
      <c r="M189" s="115"/>
      <c r="N189" s="91"/>
      <c r="O189" s="91"/>
      <c r="P189" s="91"/>
      <c r="Q189" s="91"/>
      <c r="R189" s="91"/>
      <c r="S189" s="91"/>
      <c r="T189" s="91"/>
      <c r="U189" s="91"/>
      <c r="V189" s="91"/>
      <c r="W189" s="91"/>
      <c r="X189" s="198"/>
      <c r="Y189" s="13"/>
    </row>
    <row r="190" spans="1:25" s="1" customFormat="1" x14ac:dyDescent="0.45">
      <c r="A190" s="91"/>
      <c r="B190" s="115"/>
      <c r="C190" s="92"/>
      <c r="D190" s="12"/>
      <c r="E190" s="12"/>
      <c r="F190" s="12"/>
      <c r="G190" s="12"/>
      <c r="H190" s="83"/>
      <c r="I190" s="15"/>
      <c r="J190" s="40"/>
      <c r="K190" s="96"/>
      <c r="L190" s="115"/>
      <c r="M190" s="115"/>
      <c r="N190" s="91"/>
      <c r="O190" s="91"/>
      <c r="P190" s="91"/>
      <c r="Q190" s="91"/>
      <c r="R190" s="91"/>
      <c r="S190" s="91"/>
      <c r="T190" s="91"/>
      <c r="U190" s="91"/>
      <c r="V190" s="91"/>
      <c r="W190" s="91"/>
      <c r="X190" s="198"/>
      <c r="Y190" s="13"/>
    </row>
    <row r="191" spans="1:25" s="1" customFormat="1" x14ac:dyDescent="0.45">
      <c r="A191" s="91"/>
      <c r="B191" s="115"/>
      <c r="C191" s="92"/>
      <c r="D191" s="12"/>
      <c r="E191" s="12"/>
      <c r="F191" s="12"/>
      <c r="G191" s="12"/>
      <c r="H191" s="83"/>
      <c r="I191" s="15"/>
      <c r="J191" s="40"/>
      <c r="K191" s="96"/>
      <c r="L191" s="115"/>
      <c r="M191" s="115"/>
      <c r="N191" s="91"/>
      <c r="O191" s="91"/>
      <c r="P191" s="91"/>
      <c r="Q191" s="91"/>
      <c r="R191" s="91"/>
      <c r="S191" s="91"/>
      <c r="T191" s="91"/>
      <c r="U191" s="91"/>
      <c r="V191" s="91"/>
      <c r="W191" s="91"/>
      <c r="X191" s="198"/>
      <c r="Y191" s="13"/>
    </row>
    <row r="192" spans="1:25" s="1" customFormat="1" x14ac:dyDescent="0.45">
      <c r="A192" s="91"/>
      <c r="B192" s="115"/>
      <c r="C192" s="92"/>
      <c r="D192" s="12"/>
      <c r="E192" s="12"/>
      <c r="F192" s="12"/>
      <c r="G192" s="12"/>
      <c r="H192" s="83"/>
      <c r="I192" s="15"/>
      <c r="J192" s="40"/>
      <c r="K192" s="96"/>
      <c r="L192" s="115"/>
      <c r="M192" s="115"/>
      <c r="N192" s="91"/>
      <c r="O192" s="91"/>
      <c r="P192" s="91"/>
      <c r="Q192" s="91"/>
      <c r="R192" s="91"/>
      <c r="S192" s="91"/>
      <c r="T192" s="91"/>
      <c r="U192" s="91"/>
      <c r="V192" s="91"/>
      <c r="W192" s="91"/>
      <c r="X192" s="198"/>
      <c r="Y192" s="13"/>
    </row>
    <row r="193" spans="1:25" s="1" customFormat="1" x14ac:dyDescent="0.45">
      <c r="A193" s="91"/>
      <c r="B193" s="115"/>
      <c r="C193" s="92"/>
      <c r="D193" s="12"/>
      <c r="E193" s="12"/>
      <c r="F193" s="12"/>
      <c r="G193" s="12"/>
      <c r="H193" s="83"/>
      <c r="I193" s="15"/>
      <c r="J193" s="40"/>
      <c r="K193" s="96"/>
      <c r="L193" s="115"/>
      <c r="M193" s="115"/>
      <c r="N193" s="91"/>
      <c r="O193" s="91"/>
      <c r="P193" s="91"/>
      <c r="Q193" s="91"/>
      <c r="R193" s="91"/>
      <c r="S193" s="91"/>
      <c r="T193" s="91"/>
      <c r="U193" s="91"/>
      <c r="V193" s="91"/>
      <c r="W193" s="91"/>
      <c r="X193" s="198"/>
      <c r="Y193" s="13"/>
    </row>
    <row r="194" spans="1:25" s="1" customFormat="1" x14ac:dyDescent="0.45">
      <c r="A194" s="91"/>
      <c r="B194" s="115"/>
      <c r="C194" s="92"/>
      <c r="D194" s="12"/>
      <c r="E194" s="12"/>
      <c r="F194" s="12"/>
      <c r="G194" s="12"/>
      <c r="H194" s="83"/>
      <c r="I194" s="15"/>
      <c r="J194" s="40"/>
      <c r="K194" s="96"/>
      <c r="L194" s="115"/>
      <c r="M194" s="115"/>
      <c r="N194" s="91"/>
      <c r="O194" s="91"/>
      <c r="P194" s="91"/>
      <c r="Q194" s="91"/>
      <c r="R194" s="91"/>
      <c r="S194" s="91"/>
      <c r="T194" s="91"/>
      <c r="U194" s="91"/>
      <c r="V194" s="91"/>
      <c r="W194" s="91"/>
      <c r="X194" s="198"/>
      <c r="Y194" s="13"/>
    </row>
    <row r="195" spans="1:25" s="1" customFormat="1" x14ac:dyDescent="0.45">
      <c r="A195" s="91"/>
      <c r="B195" s="115"/>
      <c r="C195" s="92"/>
      <c r="D195" s="12"/>
      <c r="E195" s="12"/>
      <c r="F195" s="12"/>
      <c r="G195" s="12"/>
      <c r="H195" s="83"/>
      <c r="I195" s="15"/>
      <c r="J195" s="40"/>
      <c r="K195" s="96"/>
      <c r="L195" s="115"/>
      <c r="M195" s="115"/>
      <c r="N195" s="91"/>
      <c r="O195" s="91"/>
      <c r="P195" s="91"/>
      <c r="Q195" s="91"/>
      <c r="R195" s="91"/>
      <c r="S195" s="91"/>
      <c r="T195" s="91"/>
      <c r="U195" s="91"/>
      <c r="V195" s="91"/>
      <c r="W195" s="91"/>
      <c r="X195" s="198"/>
      <c r="Y195" s="13"/>
    </row>
    <row r="196" spans="1:25" s="1" customFormat="1" x14ac:dyDescent="0.45">
      <c r="A196" s="91"/>
      <c r="B196" s="115"/>
      <c r="C196" s="92"/>
      <c r="D196" s="12"/>
      <c r="E196" s="12"/>
      <c r="F196" s="12"/>
      <c r="G196" s="12"/>
      <c r="H196" s="83"/>
      <c r="I196" s="15"/>
      <c r="J196" s="40"/>
      <c r="K196" s="96"/>
      <c r="L196" s="115"/>
      <c r="M196" s="115"/>
      <c r="N196" s="91"/>
      <c r="O196" s="91"/>
      <c r="P196" s="91"/>
      <c r="Q196" s="91"/>
      <c r="R196" s="91"/>
      <c r="S196" s="91"/>
      <c r="T196" s="91"/>
      <c r="U196" s="91"/>
      <c r="V196" s="91"/>
      <c r="W196" s="91"/>
      <c r="X196" s="198"/>
      <c r="Y196" s="13"/>
    </row>
    <row r="197" spans="1:25" s="1" customFormat="1" x14ac:dyDescent="0.45">
      <c r="A197" s="91"/>
      <c r="B197" s="115"/>
      <c r="C197" s="92"/>
      <c r="D197" s="12"/>
      <c r="E197" s="12"/>
      <c r="F197" s="12"/>
      <c r="G197" s="12"/>
      <c r="H197" s="83"/>
      <c r="I197" s="15"/>
      <c r="J197" s="40"/>
      <c r="K197" s="96"/>
      <c r="L197" s="115"/>
      <c r="M197" s="115"/>
      <c r="N197" s="91"/>
      <c r="O197" s="91"/>
      <c r="P197" s="91"/>
      <c r="Q197" s="91"/>
      <c r="R197" s="91"/>
      <c r="S197" s="91"/>
      <c r="T197" s="91"/>
      <c r="U197" s="91"/>
      <c r="V197" s="91"/>
      <c r="W197" s="91"/>
      <c r="X197" s="198"/>
      <c r="Y197" s="13"/>
    </row>
    <row r="198" spans="1:25" s="1" customFormat="1" x14ac:dyDescent="0.45">
      <c r="A198" s="91"/>
      <c r="B198" s="115"/>
      <c r="C198" s="92"/>
      <c r="D198" s="12"/>
      <c r="E198" s="12"/>
      <c r="F198" s="12"/>
      <c r="G198" s="12"/>
      <c r="H198" s="83"/>
      <c r="I198" s="15"/>
      <c r="J198" s="40"/>
      <c r="K198" s="96"/>
      <c r="L198" s="115"/>
      <c r="M198" s="115"/>
      <c r="N198" s="91"/>
      <c r="O198" s="91"/>
      <c r="P198" s="91"/>
      <c r="Q198" s="91"/>
      <c r="R198" s="91"/>
      <c r="S198" s="91"/>
      <c r="T198" s="91"/>
      <c r="U198" s="91"/>
      <c r="V198" s="91"/>
      <c r="W198" s="91"/>
      <c r="X198" s="198"/>
      <c r="Y198" s="13"/>
    </row>
    <row r="199" spans="1:25" s="1" customFormat="1" x14ac:dyDescent="0.45">
      <c r="A199" s="91"/>
      <c r="B199" s="115"/>
      <c r="C199" s="92"/>
      <c r="D199" s="12"/>
      <c r="E199" s="12"/>
      <c r="F199" s="12"/>
      <c r="G199" s="12"/>
      <c r="H199" s="83"/>
      <c r="I199" s="15"/>
      <c r="J199" s="40"/>
      <c r="K199" s="96"/>
      <c r="L199" s="115"/>
      <c r="M199" s="115"/>
      <c r="N199" s="91"/>
      <c r="O199" s="91"/>
      <c r="P199" s="91"/>
      <c r="Q199" s="91"/>
      <c r="R199" s="91"/>
      <c r="S199" s="91"/>
      <c r="T199" s="91"/>
      <c r="U199" s="91"/>
      <c r="V199" s="91"/>
      <c r="W199" s="91"/>
      <c r="X199" s="198"/>
      <c r="Y199" s="13"/>
    </row>
    <row r="200" spans="1:25" s="1" customFormat="1" x14ac:dyDescent="0.45">
      <c r="A200" s="91"/>
      <c r="B200" s="115"/>
      <c r="C200" s="92"/>
      <c r="D200" s="12"/>
      <c r="E200" s="12"/>
      <c r="F200" s="12"/>
      <c r="G200" s="12"/>
      <c r="H200" s="83"/>
      <c r="I200" s="15"/>
      <c r="J200" s="40"/>
      <c r="K200" s="96"/>
      <c r="L200" s="115"/>
      <c r="M200" s="115"/>
      <c r="N200" s="91"/>
      <c r="O200" s="91"/>
      <c r="P200" s="91"/>
      <c r="Q200" s="91"/>
      <c r="R200" s="91"/>
      <c r="S200" s="91"/>
      <c r="T200" s="91"/>
      <c r="U200" s="91"/>
      <c r="V200" s="91"/>
      <c r="W200" s="91"/>
      <c r="X200" s="198"/>
      <c r="Y200" s="13"/>
    </row>
    <row r="201" spans="1:25" s="1" customFormat="1" x14ac:dyDescent="0.45">
      <c r="A201" s="91"/>
      <c r="B201" s="115"/>
      <c r="C201" s="92"/>
      <c r="D201" s="12"/>
      <c r="E201" s="12"/>
      <c r="F201" s="12"/>
      <c r="G201" s="12"/>
      <c r="H201" s="83"/>
      <c r="I201" s="15"/>
      <c r="J201" s="40"/>
      <c r="K201" s="96"/>
      <c r="L201" s="115"/>
      <c r="M201" s="115"/>
      <c r="N201" s="91"/>
      <c r="O201" s="91"/>
      <c r="P201" s="91"/>
      <c r="Q201" s="91"/>
      <c r="R201" s="91"/>
      <c r="S201" s="91"/>
      <c r="T201" s="91"/>
      <c r="U201" s="91"/>
      <c r="V201" s="91"/>
      <c r="W201" s="91"/>
      <c r="X201" s="198"/>
      <c r="Y201" s="13"/>
    </row>
    <row r="202" spans="1:25" s="1" customFormat="1" x14ac:dyDescent="0.45">
      <c r="A202" s="91"/>
      <c r="B202" s="115"/>
      <c r="C202" s="92"/>
      <c r="D202" s="12"/>
      <c r="E202" s="12"/>
      <c r="F202" s="12"/>
      <c r="G202" s="12"/>
      <c r="H202" s="83"/>
      <c r="I202" s="15"/>
      <c r="J202" s="40"/>
      <c r="K202" s="96"/>
      <c r="L202" s="115"/>
      <c r="M202" s="115"/>
      <c r="N202" s="91"/>
      <c r="O202" s="91"/>
      <c r="P202" s="91"/>
      <c r="Q202" s="91"/>
      <c r="R202" s="91"/>
      <c r="S202" s="91"/>
      <c r="T202" s="91"/>
      <c r="U202" s="91"/>
      <c r="V202" s="91"/>
      <c r="W202" s="91"/>
      <c r="X202" s="198"/>
      <c r="Y202" s="13"/>
    </row>
    <row r="203" spans="1:25" s="1" customFormat="1" x14ac:dyDescent="0.45">
      <c r="A203" s="91"/>
      <c r="B203" s="115"/>
      <c r="C203" s="92"/>
      <c r="D203" s="12"/>
      <c r="E203" s="12"/>
      <c r="F203" s="12"/>
      <c r="G203" s="12"/>
      <c r="H203" s="83"/>
      <c r="I203" s="15"/>
      <c r="J203" s="40"/>
      <c r="K203" s="96"/>
      <c r="L203" s="115"/>
      <c r="M203" s="115"/>
      <c r="N203" s="91"/>
      <c r="O203" s="91"/>
      <c r="P203" s="91"/>
      <c r="Q203" s="91"/>
      <c r="R203" s="91"/>
      <c r="S203" s="91"/>
      <c r="T203" s="91"/>
      <c r="U203" s="91"/>
      <c r="V203" s="91"/>
      <c r="W203" s="91"/>
      <c r="X203" s="198"/>
      <c r="Y203" s="13"/>
    </row>
    <row r="204" spans="1:25" s="1" customFormat="1" x14ac:dyDescent="0.45">
      <c r="A204" s="91"/>
      <c r="B204" s="115"/>
      <c r="C204" s="92"/>
      <c r="D204" s="12"/>
      <c r="E204" s="12"/>
      <c r="F204" s="12"/>
      <c r="G204" s="12"/>
      <c r="H204" s="83"/>
      <c r="I204" s="15"/>
      <c r="J204" s="40"/>
      <c r="K204" s="96"/>
      <c r="L204" s="115"/>
      <c r="M204" s="115"/>
      <c r="N204" s="91"/>
      <c r="O204" s="91"/>
      <c r="P204" s="91"/>
      <c r="Q204" s="91"/>
      <c r="R204" s="91"/>
      <c r="S204" s="91"/>
      <c r="T204" s="91"/>
      <c r="U204" s="91"/>
      <c r="V204" s="91"/>
      <c r="W204" s="91"/>
      <c r="X204" s="198"/>
      <c r="Y204" s="13"/>
    </row>
    <row r="205" spans="1:25" s="1" customFormat="1" x14ac:dyDescent="0.45">
      <c r="A205" s="91"/>
      <c r="B205" s="115"/>
      <c r="C205" s="92"/>
      <c r="D205" s="12"/>
      <c r="E205" s="12"/>
      <c r="F205" s="12"/>
      <c r="G205" s="12"/>
      <c r="H205" s="83"/>
      <c r="I205" s="15"/>
      <c r="J205" s="40"/>
      <c r="K205" s="96"/>
      <c r="L205" s="115"/>
      <c r="M205" s="115"/>
      <c r="N205" s="91"/>
      <c r="O205" s="91"/>
      <c r="P205" s="91"/>
      <c r="Q205" s="91"/>
      <c r="R205" s="91"/>
      <c r="S205" s="91"/>
      <c r="T205" s="91"/>
      <c r="U205" s="91"/>
      <c r="V205" s="91"/>
      <c r="W205" s="91"/>
      <c r="X205" s="198"/>
      <c r="Y205" s="13"/>
    </row>
    <row r="206" spans="1:25" s="1" customFormat="1" x14ac:dyDescent="0.45">
      <c r="A206" s="91"/>
      <c r="B206" s="115"/>
      <c r="C206" s="92"/>
      <c r="D206" s="12"/>
      <c r="E206" s="12"/>
      <c r="F206" s="12"/>
      <c r="G206" s="12"/>
      <c r="H206" s="83"/>
      <c r="I206" s="15"/>
      <c r="J206" s="40"/>
      <c r="K206" s="96"/>
      <c r="L206" s="115"/>
      <c r="M206" s="115"/>
      <c r="N206" s="91"/>
      <c r="O206" s="91"/>
      <c r="P206" s="91"/>
      <c r="Q206" s="91"/>
      <c r="R206" s="91"/>
      <c r="S206" s="91"/>
      <c r="T206" s="91"/>
      <c r="U206" s="91"/>
      <c r="V206" s="91"/>
      <c r="W206" s="91"/>
      <c r="X206" s="198"/>
      <c r="Y206" s="13"/>
    </row>
    <row r="207" spans="1:25" s="1" customFormat="1" x14ac:dyDescent="0.45">
      <c r="A207" s="91"/>
      <c r="B207" s="115"/>
      <c r="C207" s="92"/>
      <c r="D207" s="12"/>
      <c r="E207" s="12"/>
      <c r="F207" s="12"/>
      <c r="G207" s="12"/>
      <c r="H207" s="83"/>
      <c r="I207" s="15"/>
      <c r="J207" s="40"/>
      <c r="K207" s="96"/>
      <c r="L207" s="115"/>
      <c r="M207" s="115"/>
      <c r="N207" s="91"/>
      <c r="O207" s="91"/>
      <c r="P207" s="91"/>
      <c r="Q207" s="91"/>
      <c r="R207" s="91"/>
      <c r="S207" s="91"/>
      <c r="T207" s="91"/>
      <c r="U207" s="91"/>
      <c r="V207" s="91"/>
      <c r="W207" s="91"/>
      <c r="X207" s="198"/>
      <c r="Y207" s="13"/>
    </row>
    <row r="208" spans="1:25" s="1" customFormat="1" x14ac:dyDescent="0.45">
      <c r="A208" s="91"/>
      <c r="B208" s="115"/>
      <c r="C208" s="92"/>
      <c r="D208" s="12"/>
      <c r="E208" s="12"/>
      <c r="F208" s="12"/>
      <c r="G208" s="12"/>
      <c r="H208" s="83"/>
      <c r="I208" s="15"/>
      <c r="J208" s="40"/>
      <c r="K208" s="96"/>
      <c r="L208" s="115"/>
      <c r="M208" s="115"/>
      <c r="N208" s="91"/>
      <c r="O208" s="91"/>
      <c r="P208" s="91"/>
      <c r="Q208" s="91"/>
      <c r="R208" s="91"/>
      <c r="S208" s="91"/>
      <c r="T208" s="91"/>
      <c r="U208" s="91"/>
      <c r="V208" s="91"/>
      <c r="W208" s="91"/>
      <c r="X208" s="198"/>
      <c r="Y208" s="13"/>
    </row>
    <row r="209" spans="1:25" s="1" customFormat="1" x14ac:dyDescent="0.45">
      <c r="A209" s="91"/>
      <c r="B209" s="115"/>
      <c r="C209" s="92"/>
      <c r="D209" s="12"/>
      <c r="E209" s="12"/>
      <c r="F209" s="12"/>
      <c r="G209" s="12"/>
      <c r="H209" s="83"/>
      <c r="I209" s="15"/>
      <c r="J209" s="40"/>
      <c r="K209" s="96"/>
      <c r="L209" s="115"/>
      <c r="M209" s="115"/>
      <c r="N209" s="91"/>
      <c r="O209" s="91"/>
      <c r="P209" s="91"/>
      <c r="Q209" s="91"/>
      <c r="R209" s="91"/>
      <c r="S209" s="91"/>
      <c r="T209" s="91"/>
      <c r="U209" s="91"/>
      <c r="V209" s="91"/>
      <c r="W209" s="91"/>
      <c r="X209" s="198"/>
      <c r="Y209" s="13"/>
    </row>
    <row r="210" spans="1:25" s="1" customFormat="1" x14ac:dyDescent="0.45">
      <c r="A210" s="91"/>
      <c r="B210" s="115"/>
      <c r="C210" s="92"/>
      <c r="D210" s="12"/>
      <c r="E210" s="12"/>
      <c r="F210" s="12"/>
      <c r="G210" s="12"/>
      <c r="H210" s="83"/>
      <c r="I210" s="15"/>
      <c r="J210" s="40"/>
      <c r="K210" s="96"/>
      <c r="L210" s="115"/>
      <c r="M210" s="115"/>
      <c r="N210" s="91"/>
      <c r="O210" s="91"/>
      <c r="P210" s="91"/>
      <c r="Q210" s="91"/>
      <c r="R210" s="91"/>
      <c r="S210" s="91"/>
      <c r="T210" s="91"/>
      <c r="U210" s="91"/>
      <c r="V210" s="91"/>
      <c r="W210" s="91"/>
      <c r="X210" s="198"/>
      <c r="Y210" s="13"/>
    </row>
    <row r="211" spans="1:25" s="1" customFormat="1" x14ac:dyDescent="0.45">
      <c r="A211" s="91"/>
      <c r="B211" s="115"/>
      <c r="C211" s="92"/>
      <c r="D211" s="12"/>
      <c r="E211" s="12"/>
      <c r="F211" s="12"/>
      <c r="G211" s="12"/>
      <c r="H211" s="83"/>
      <c r="I211" s="15"/>
      <c r="J211" s="40"/>
      <c r="K211" s="96"/>
      <c r="L211" s="115"/>
      <c r="M211" s="115"/>
      <c r="N211" s="91"/>
      <c r="O211" s="91"/>
      <c r="P211" s="91"/>
      <c r="Q211" s="91"/>
      <c r="R211" s="91"/>
      <c r="S211" s="91"/>
      <c r="T211" s="91"/>
      <c r="U211" s="91"/>
      <c r="V211" s="91"/>
      <c r="W211" s="91"/>
      <c r="X211" s="198"/>
      <c r="Y211" s="13"/>
    </row>
    <row r="212" spans="1:25" s="1" customFormat="1" x14ac:dyDescent="0.45">
      <c r="A212" s="91"/>
      <c r="B212" s="115"/>
      <c r="C212" s="92"/>
      <c r="D212" s="12"/>
      <c r="E212" s="12"/>
      <c r="F212" s="12"/>
      <c r="G212" s="12"/>
      <c r="H212" s="83"/>
      <c r="I212" s="15"/>
      <c r="J212" s="40"/>
      <c r="K212" s="96"/>
      <c r="L212" s="115"/>
      <c r="M212" s="115"/>
      <c r="N212" s="91"/>
      <c r="O212" s="91"/>
      <c r="P212" s="91"/>
      <c r="Q212" s="91"/>
      <c r="R212" s="91"/>
      <c r="S212" s="91"/>
      <c r="T212" s="91"/>
      <c r="U212" s="91"/>
      <c r="V212" s="91"/>
      <c r="W212" s="91"/>
      <c r="X212" s="198"/>
      <c r="Y212" s="13"/>
    </row>
    <row r="213" spans="1:25" s="1" customFormat="1" x14ac:dyDescent="0.45">
      <c r="A213" s="91"/>
      <c r="B213" s="115"/>
      <c r="C213" s="92"/>
      <c r="D213" s="12"/>
      <c r="E213" s="12"/>
      <c r="F213" s="12"/>
      <c r="G213" s="12"/>
      <c r="H213" s="83"/>
      <c r="I213" s="15"/>
      <c r="J213" s="40"/>
      <c r="K213" s="96"/>
      <c r="L213" s="115"/>
      <c r="M213" s="115"/>
      <c r="N213" s="91"/>
      <c r="O213" s="91"/>
      <c r="P213" s="91"/>
      <c r="Q213" s="91"/>
      <c r="R213" s="91"/>
      <c r="S213" s="91"/>
      <c r="T213" s="91"/>
      <c r="U213" s="91"/>
      <c r="V213" s="91"/>
      <c r="W213" s="91"/>
      <c r="X213" s="198"/>
      <c r="Y213" s="13"/>
    </row>
    <row r="214" spans="1:25" s="1" customFormat="1" x14ac:dyDescent="0.45">
      <c r="A214" s="91"/>
      <c r="B214" s="115"/>
      <c r="C214" s="92"/>
      <c r="D214" s="12"/>
      <c r="E214" s="12"/>
      <c r="F214" s="12"/>
      <c r="G214" s="12"/>
      <c r="H214" s="83"/>
      <c r="I214" s="15"/>
      <c r="J214" s="40"/>
      <c r="K214" s="96"/>
      <c r="L214" s="115"/>
      <c r="M214" s="115"/>
      <c r="N214" s="91"/>
      <c r="O214" s="91"/>
      <c r="P214" s="91"/>
      <c r="Q214" s="91"/>
      <c r="R214" s="91"/>
      <c r="S214" s="91"/>
      <c r="T214" s="91"/>
      <c r="U214" s="91"/>
      <c r="V214" s="91"/>
      <c r="W214" s="91"/>
      <c r="X214" s="198"/>
      <c r="Y214" s="13"/>
    </row>
    <row r="215" spans="1:25" s="1" customFormat="1" x14ac:dyDescent="0.45">
      <c r="A215" s="91"/>
      <c r="B215" s="115"/>
      <c r="C215" s="92"/>
      <c r="D215" s="12"/>
      <c r="E215" s="12"/>
      <c r="F215" s="12"/>
      <c r="G215" s="12"/>
      <c r="H215" s="83"/>
      <c r="I215" s="15"/>
      <c r="J215" s="40"/>
      <c r="K215" s="96"/>
      <c r="L215" s="115"/>
      <c r="M215" s="115"/>
      <c r="N215" s="91"/>
      <c r="O215" s="91"/>
      <c r="P215" s="91"/>
      <c r="Q215" s="91"/>
      <c r="R215" s="91"/>
      <c r="S215" s="91"/>
      <c r="T215" s="91"/>
      <c r="U215" s="91"/>
      <c r="V215" s="91"/>
      <c r="W215" s="91"/>
      <c r="X215" s="198"/>
      <c r="Y215" s="13"/>
    </row>
    <row r="216" spans="1:25" s="1" customFormat="1" x14ac:dyDescent="0.45">
      <c r="A216" s="91"/>
      <c r="B216" s="115"/>
      <c r="C216" s="92"/>
      <c r="D216" s="12"/>
      <c r="E216" s="12"/>
      <c r="F216" s="12"/>
      <c r="G216" s="12"/>
      <c r="H216" s="83"/>
      <c r="I216" s="15"/>
      <c r="J216" s="40"/>
      <c r="K216" s="96"/>
      <c r="L216" s="115"/>
      <c r="M216" s="115"/>
      <c r="N216" s="91"/>
      <c r="O216" s="91"/>
      <c r="P216" s="91"/>
      <c r="Q216" s="91"/>
      <c r="R216" s="91"/>
      <c r="S216" s="91"/>
      <c r="T216" s="91"/>
      <c r="U216" s="91"/>
      <c r="V216" s="91"/>
      <c r="W216" s="91"/>
      <c r="X216" s="198"/>
      <c r="Y216" s="13"/>
    </row>
    <row r="217" spans="1:25" s="1" customFormat="1" x14ac:dyDescent="0.45">
      <c r="A217" s="91"/>
      <c r="B217" s="115"/>
      <c r="C217" s="92"/>
      <c r="D217" s="12"/>
      <c r="E217" s="12"/>
      <c r="F217" s="12"/>
      <c r="G217" s="12"/>
      <c r="H217" s="83"/>
      <c r="I217" s="15"/>
      <c r="J217" s="40"/>
      <c r="K217" s="96"/>
      <c r="L217" s="115"/>
      <c r="M217" s="115"/>
      <c r="N217" s="91"/>
      <c r="O217" s="91"/>
      <c r="P217" s="91"/>
      <c r="Q217" s="91"/>
      <c r="R217" s="91"/>
      <c r="S217" s="91"/>
      <c r="T217" s="91"/>
      <c r="U217" s="91"/>
      <c r="V217" s="91"/>
      <c r="W217" s="91"/>
      <c r="X217" s="198"/>
      <c r="Y217" s="13"/>
    </row>
    <row r="218" spans="1:25" s="1" customFormat="1" x14ac:dyDescent="0.45">
      <c r="A218" s="91"/>
      <c r="B218" s="115"/>
      <c r="C218" s="92"/>
      <c r="D218" s="12"/>
      <c r="E218" s="12"/>
      <c r="F218" s="12"/>
      <c r="G218" s="12"/>
      <c r="H218" s="83"/>
      <c r="I218" s="15"/>
      <c r="J218" s="40"/>
      <c r="K218" s="96"/>
      <c r="L218" s="115"/>
      <c r="M218" s="115"/>
      <c r="N218" s="91"/>
      <c r="O218" s="91"/>
      <c r="P218" s="91"/>
      <c r="Q218" s="91"/>
      <c r="R218" s="91"/>
      <c r="S218" s="91"/>
      <c r="T218" s="91"/>
      <c r="U218" s="91"/>
      <c r="V218" s="91"/>
      <c r="W218" s="91"/>
      <c r="X218" s="198"/>
      <c r="Y218" s="13"/>
    </row>
    <row r="219" spans="1:25" s="1" customFormat="1" x14ac:dyDescent="0.45">
      <c r="A219" s="91"/>
      <c r="B219" s="115"/>
      <c r="C219" s="92"/>
      <c r="D219" s="12"/>
      <c r="E219" s="12"/>
      <c r="F219" s="12"/>
      <c r="G219" s="12"/>
      <c r="H219" s="83"/>
      <c r="I219" s="15"/>
      <c r="J219" s="40"/>
      <c r="K219" s="96"/>
      <c r="L219" s="115"/>
      <c r="M219" s="115"/>
      <c r="N219" s="91"/>
      <c r="O219" s="91"/>
      <c r="P219" s="91"/>
      <c r="Q219" s="91"/>
      <c r="R219" s="91"/>
      <c r="S219" s="91"/>
      <c r="T219" s="91"/>
      <c r="U219" s="91"/>
      <c r="V219" s="91"/>
      <c r="W219" s="91"/>
      <c r="X219" s="198"/>
      <c r="Y219" s="13"/>
    </row>
    <row r="220" spans="1:25" s="1" customFormat="1" x14ac:dyDescent="0.45">
      <c r="A220" s="91"/>
      <c r="B220" s="115"/>
      <c r="C220" s="92"/>
      <c r="D220" s="12"/>
      <c r="E220" s="12"/>
      <c r="F220" s="12"/>
      <c r="G220" s="12"/>
      <c r="H220" s="83"/>
      <c r="I220" s="15"/>
      <c r="J220" s="40"/>
      <c r="K220" s="96"/>
      <c r="L220" s="115"/>
      <c r="M220" s="115"/>
      <c r="N220" s="91"/>
      <c r="O220" s="91"/>
      <c r="P220" s="91"/>
      <c r="Q220" s="91"/>
      <c r="R220" s="91"/>
      <c r="S220" s="91"/>
      <c r="T220" s="91"/>
      <c r="U220" s="91"/>
      <c r="V220" s="91"/>
      <c r="W220" s="91"/>
      <c r="X220" s="198"/>
      <c r="Y220" s="13"/>
    </row>
    <row r="221" spans="1:25" s="1" customFormat="1" x14ac:dyDescent="0.45">
      <c r="A221" s="91"/>
      <c r="B221" s="115"/>
      <c r="C221" s="92"/>
      <c r="D221" s="12"/>
      <c r="E221" s="12"/>
      <c r="F221" s="12"/>
      <c r="G221" s="12"/>
      <c r="H221" s="83"/>
      <c r="I221" s="15"/>
      <c r="J221" s="40"/>
      <c r="K221" s="96"/>
      <c r="L221" s="115"/>
      <c r="M221" s="115"/>
      <c r="N221" s="91"/>
      <c r="O221" s="91"/>
      <c r="P221" s="91"/>
      <c r="Q221" s="91"/>
      <c r="R221" s="91"/>
      <c r="S221" s="91"/>
      <c r="T221" s="91"/>
      <c r="U221" s="91"/>
      <c r="V221" s="91"/>
      <c r="W221" s="91"/>
      <c r="X221" s="198"/>
      <c r="Y221" s="13"/>
    </row>
    <row r="222" spans="1:25" s="1" customFormat="1" x14ac:dyDescent="0.45">
      <c r="A222" s="91"/>
      <c r="B222" s="115"/>
      <c r="C222" s="92"/>
      <c r="D222" s="12"/>
      <c r="E222" s="12"/>
      <c r="F222" s="12"/>
      <c r="G222" s="12"/>
      <c r="H222" s="83"/>
      <c r="I222" s="15"/>
      <c r="J222" s="40"/>
      <c r="K222" s="96"/>
      <c r="L222" s="115"/>
      <c r="M222" s="115"/>
      <c r="N222" s="91"/>
      <c r="O222" s="91"/>
      <c r="P222" s="91"/>
      <c r="Q222" s="91"/>
      <c r="R222" s="91"/>
      <c r="S222" s="91"/>
      <c r="T222" s="91"/>
      <c r="U222" s="91"/>
      <c r="V222" s="91"/>
      <c r="W222" s="91"/>
      <c r="X222" s="198"/>
      <c r="Y222" s="13"/>
    </row>
    <row r="223" spans="1:25" s="1" customFormat="1" x14ac:dyDescent="0.45">
      <c r="A223" s="91"/>
      <c r="B223" s="115"/>
      <c r="C223" s="92"/>
      <c r="D223" s="12"/>
      <c r="E223" s="12"/>
      <c r="F223" s="12"/>
      <c r="G223" s="12"/>
      <c r="H223" s="83"/>
      <c r="I223" s="15"/>
      <c r="J223" s="40"/>
      <c r="K223" s="96"/>
      <c r="L223" s="115"/>
      <c r="M223" s="115"/>
      <c r="N223" s="91"/>
      <c r="O223" s="91"/>
      <c r="P223" s="91"/>
      <c r="Q223" s="91"/>
      <c r="R223" s="91"/>
      <c r="S223" s="91"/>
      <c r="T223" s="91"/>
      <c r="U223" s="91"/>
      <c r="V223" s="91"/>
      <c r="W223" s="91"/>
      <c r="X223" s="198"/>
      <c r="Y223" s="13"/>
    </row>
    <row r="224" spans="1:25" s="1" customFormat="1" x14ac:dyDescent="0.45">
      <c r="A224" s="91"/>
      <c r="B224" s="115"/>
      <c r="C224" s="92"/>
      <c r="D224" s="12"/>
      <c r="E224" s="12"/>
      <c r="F224" s="12"/>
      <c r="G224" s="12"/>
      <c r="H224" s="83"/>
      <c r="I224" s="15"/>
      <c r="J224" s="40"/>
      <c r="K224" s="96"/>
      <c r="L224" s="115"/>
      <c r="M224" s="115"/>
      <c r="N224" s="91"/>
      <c r="O224" s="91"/>
      <c r="P224" s="91"/>
      <c r="Q224" s="91"/>
      <c r="R224" s="91"/>
      <c r="S224" s="91"/>
      <c r="T224" s="91"/>
      <c r="U224" s="91"/>
      <c r="V224" s="91"/>
      <c r="W224" s="91"/>
      <c r="X224" s="198"/>
      <c r="Y224" s="13"/>
    </row>
    <row r="225" spans="1:25" s="1" customFormat="1" x14ac:dyDescent="0.45">
      <c r="A225" s="91"/>
      <c r="B225" s="115"/>
      <c r="C225" s="92"/>
      <c r="D225" s="12"/>
      <c r="E225" s="12"/>
      <c r="F225" s="12"/>
      <c r="G225" s="12"/>
      <c r="H225" s="83"/>
      <c r="I225" s="15"/>
      <c r="J225" s="40"/>
      <c r="K225" s="96"/>
      <c r="L225" s="115"/>
      <c r="M225" s="115"/>
      <c r="N225" s="91"/>
      <c r="O225" s="91"/>
      <c r="P225" s="91"/>
      <c r="Q225" s="91"/>
      <c r="R225" s="91"/>
      <c r="S225" s="91"/>
      <c r="T225" s="91"/>
      <c r="U225" s="91"/>
      <c r="V225" s="91"/>
      <c r="W225" s="91"/>
      <c r="X225" s="198"/>
      <c r="Y225" s="13"/>
    </row>
    <row r="226" spans="1:25" s="1" customFormat="1" x14ac:dyDescent="0.45">
      <c r="A226" s="91"/>
      <c r="B226" s="115"/>
      <c r="C226" s="92"/>
      <c r="D226" s="12"/>
      <c r="E226" s="12"/>
      <c r="F226" s="12"/>
      <c r="G226" s="12"/>
      <c r="H226" s="83"/>
      <c r="I226" s="15"/>
      <c r="J226" s="40"/>
      <c r="K226" s="96"/>
      <c r="L226" s="115"/>
      <c r="M226" s="115"/>
      <c r="N226" s="91"/>
      <c r="O226" s="91"/>
      <c r="P226" s="91"/>
      <c r="Q226" s="91"/>
      <c r="R226" s="91"/>
      <c r="S226" s="91"/>
      <c r="T226" s="91"/>
      <c r="U226" s="91"/>
      <c r="V226" s="91"/>
      <c r="W226" s="91"/>
      <c r="X226" s="198"/>
      <c r="Y226" s="13"/>
    </row>
    <row r="227" spans="1:25" s="1" customFormat="1" x14ac:dyDescent="0.45">
      <c r="A227" s="91"/>
      <c r="B227" s="115"/>
      <c r="C227" s="92"/>
      <c r="D227" s="12"/>
      <c r="E227" s="12"/>
      <c r="F227" s="12"/>
      <c r="G227" s="12"/>
      <c r="H227" s="83"/>
      <c r="I227" s="15"/>
      <c r="J227" s="40"/>
      <c r="K227" s="96"/>
      <c r="L227" s="115"/>
      <c r="M227" s="115"/>
      <c r="N227" s="91"/>
      <c r="O227" s="91"/>
      <c r="P227" s="91"/>
      <c r="Q227" s="91"/>
      <c r="R227" s="91"/>
      <c r="S227" s="91"/>
      <c r="T227" s="91"/>
      <c r="U227" s="91"/>
      <c r="V227" s="91"/>
      <c r="W227" s="91"/>
      <c r="X227" s="198"/>
      <c r="Y227" s="13"/>
    </row>
    <row r="228" spans="1:25" s="1" customFormat="1" x14ac:dyDescent="0.45">
      <c r="A228" s="91"/>
      <c r="B228" s="115"/>
      <c r="C228" s="92"/>
      <c r="D228" s="12"/>
      <c r="E228" s="12"/>
      <c r="F228" s="12"/>
      <c r="G228" s="12"/>
      <c r="H228" s="83"/>
      <c r="I228" s="15"/>
      <c r="J228" s="40"/>
      <c r="K228" s="96"/>
      <c r="L228" s="115"/>
      <c r="M228" s="115"/>
      <c r="N228" s="91"/>
      <c r="O228" s="91"/>
      <c r="P228" s="91"/>
      <c r="Q228" s="91"/>
      <c r="R228" s="91"/>
      <c r="S228" s="91"/>
      <c r="T228" s="91"/>
      <c r="U228" s="91"/>
      <c r="V228" s="91"/>
      <c r="W228" s="91"/>
      <c r="X228" s="198"/>
      <c r="Y228" s="13"/>
    </row>
    <row r="229" spans="1:25" s="1" customFormat="1" x14ac:dyDescent="0.45">
      <c r="A229" s="91"/>
      <c r="B229" s="115"/>
      <c r="C229" s="92"/>
      <c r="D229" s="12"/>
      <c r="E229" s="12"/>
      <c r="F229" s="12"/>
      <c r="G229" s="12"/>
      <c r="H229" s="83"/>
      <c r="I229" s="15"/>
      <c r="J229" s="40"/>
      <c r="K229" s="96"/>
      <c r="L229" s="115"/>
      <c r="M229" s="115"/>
      <c r="N229" s="91"/>
      <c r="O229" s="91"/>
      <c r="P229" s="91"/>
      <c r="Q229" s="91"/>
      <c r="R229" s="91"/>
      <c r="S229" s="91"/>
      <c r="T229" s="91"/>
      <c r="U229" s="91"/>
      <c r="V229" s="91"/>
      <c r="W229" s="91"/>
      <c r="X229" s="198"/>
      <c r="Y229" s="13"/>
    </row>
    <row r="230" spans="1:25" s="1" customFormat="1" x14ac:dyDescent="0.45">
      <c r="A230" s="91"/>
      <c r="B230" s="115"/>
      <c r="C230" s="92"/>
      <c r="D230" s="12"/>
      <c r="E230" s="12"/>
      <c r="F230" s="12"/>
      <c r="G230" s="12"/>
      <c r="H230" s="83"/>
      <c r="I230" s="15"/>
      <c r="J230" s="40"/>
      <c r="K230" s="96"/>
      <c r="L230" s="115"/>
      <c r="M230" s="115"/>
      <c r="N230" s="91"/>
      <c r="O230" s="91"/>
      <c r="P230" s="91"/>
      <c r="Q230" s="91"/>
      <c r="R230" s="91"/>
      <c r="S230" s="91"/>
      <c r="T230" s="91"/>
      <c r="U230" s="91"/>
      <c r="V230" s="91"/>
      <c r="W230" s="91"/>
      <c r="X230" s="198"/>
      <c r="Y230" s="13"/>
    </row>
    <row r="231" spans="1:25" s="1" customFormat="1" x14ac:dyDescent="0.45">
      <c r="A231" s="91"/>
      <c r="B231" s="115"/>
      <c r="C231" s="92"/>
      <c r="D231" s="12"/>
      <c r="E231" s="12"/>
      <c r="F231" s="12"/>
      <c r="G231" s="12"/>
      <c r="H231" s="83"/>
      <c r="I231" s="15"/>
      <c r="J231" s="40"/>
      <c r="K231" s="96"/>
      <c r="L231" s="115"/>
      <c r="M231" s="115"/>
      <c r="N231" s="91"/>
      <c r="O231" s="91"/>
      <c r="P231" s="91"/>
      <c r="Q231" s="91"/>
      <c r="R231" s="91"/>
      <c r="S231" s="91"/>
      <c r="T231" s="91"/>
      <c r="U231" s="91"/>
      <c r="V231" s="91"/>
      <c r="W231" s="91"/>
      <c r="X231" s="198"/>
      <c r="Y231" s="13"/>
    </row>
    <row r="232" spans="1:25" s="1" customFormat="1" x14ac:dyDescent="0.45">
      <c r="A232" s="91"/>
      <c r="B232" s="115"/>
      <c r="C232" s="92"/>
      <c r="D232" s="12"/>
      <c r="E232" s="12"/>
      <c r="F232" s="12"/>
      <c r="G232" s="12"/>
      <c r="H232" s="83"/>
      <c r="I232" s="15"/>
      <c r="J232" s="40"/>
      <c r="K232" s="96"/>
      <c r="L232" s="115"/>
      <c r="M232" s="115"/>
      <c r="N232" s="91"/>
      <c r="O232" s="91"/>
      <c r="P232" s="91"/>
      <c r="Q232" s="91"/>
      <c r="R232" s="91"/>
      <c r="S232" s="91"/>
      <c r="T232" s="91"/>
      <c r="U232" s="91"/>
      <c r="V232" s="91"/>
      <c r="W232" s="91"/>
      <c r="X232" s="198"/>
      <c r="Y232" s="13"/>
    </row>
    <row r="233" spans="1:25" s="1" customFormat="1" x14ac:dyDescent="0.45">
      <c r="A233" s="91"/>
      <c r="B233" s="115"/>
      <c r="C233" s="92"/>
      <c r="D233" s="12"/>
      <c r="E233" s="12"/>
      <c r="F233" s="12"/>
      <c r="G233" s="12"/>
      <c r="H233" s="83"/>
      <c r="I233" s="15"/>
      <c r="J233" s="40"/>
      <c r="K233" s="96"/>
      <c r="L233" s="115"/>
      <c r="M233" s="115"/>
      <c r="N233" s="91"/>
      <c r="O233" s="91"/>
      <c r="P233" s="91"/>
      <c r="Q233" s="91"/>
      <c r="R233" s="91"/>
      <c r="S233" s="91"/>
      <c r="T233" s="91"/>
      <c r="U233" s="91"/>
      <c r="V233" s="91"/>
      <c r="W233" s="91"/>
      <c r="X233" s="198"/>
      <c r="Y233" s="13"/>
    </row>
    <row r="234" spans="1:25" s="1" customFormat="1" x14ac:dyDescent="0.45">
      <c r="A234" s="91"/>
      <c r="B234" s="115"/>
      <c r="C234" s="92"/>
      <c r="D234" s="12"/>
      <c r="E234" s="12"/>
      <c r="F234" s="12"/>
      <c r="G234" s="12"/>
      <c r="H234" s="83"/>
      <c r="I234" s="15"/>
      <c r="J234" s="40"/>
      <c r="K234" s="96"/>
      <c r="L234" s="115"/>
      <c r="M234" s="115"/>
      <c r="N234" s="91"/>
      <c r="O234" s="91"/>
      <c r="P234" s="91"/>
      <c r="Q234" s="91"/>
      <c r="R234" s="91"/>
      <c r="S234" s="91"/>
      <c r="T234" s="91"/>
      <c r="U234" s="91"/>
      <c r="V234" s="91"/>
      <c r="W234" s="91"/>
      <c r="X234" s="198"/>
      <c r="Y234" s="13"/>
    </row>
    <row r="235" spans="1:25" s="1" customFormat="1" x14ac:dyDescent="0.45">
      <c r="A235" s="91"/>
      <c r="B235" s="115"/>
      <c r="C235" s="92"/>
      <c r="D235" s="12"/>
      <c r="E235" s="12"/>
      <c r="F235" s="12"/>
      <c r="G235" s="12"/>
      <c r="H235" s="83"/>
      <c r="I235" s="15"/>
      <c r="J235" s="40"/>
      <c r="K235" s="96"/>
      <c r="L235" s="115"/>
      <c r="M235" s="115"/>
      <c r="N235" s="91"/>
      <c r="O235" s="91"/>
      <c r="P235" s="91"/>
      <c r="Q235" s="91"/>
      <c r="R235" s="91"/>
      <c r="S235" s="91"/>
      <c r="T235" s="91"/>
      <c r="U235" s="91"/>
      <c r="V235" s="91"/>
      <c r="W235" s="91"/>
      <c r="X235" s="198"/>
      <c r="Y235" s="13"/>
    </row>
    <row r="236" spans="1:25" s="1" customFormat="1" x14ac:dyDescent="0.45">
      <c r="A236" s="91"/>
      <c r="B236" s="115"/>
      <c r="C236" s="92"/>
      <c r="D236" s="12"/>
      <c r="E236" s="12"/>
      <c r="F236" s="12"/>
      <c r="G236" s="12"/>
      <c r="H236" s="83"/>
      <c r="I236" s="15"/>
      <c r="J236" s="40"/>
      <c r="K236" s="96"/>
      <c r="L236" s="115"/>
      <c r="M236" s="115"/>
      <c r="N236" s="91"/>
      <c r="O236" s="91"/>
      <c r="P236" s="91"/>
      <c r="Q236" s="91"/>
      <c r="R236" s="91"/>
      <c r="S236" s="91"/>
      <c r="T236" s="91"/>
      <c r="U236" s="91"/>
      <c r="V236" s="91"/>
      <c r="W236" s="91"/>
      <c r="X236" s="198"/>
      <c r="Y236" s="13"/>
    </row>
    <row r="237" spans="1:25" s="1" customFormat="1" x14ac:dyDescent="0.45">
      <c r="A237" s="91"/>
      <c r="B237" s="115"/>
      <c r="C237" s="92"/>
      <c r="D237" s="12"/>
      <c r="E237" s="12"/>
      <c r="F237" s="12"/>
      <c r="G237" s="12"/>
      <c r="H237" s="83"/>
      <c r="I237" s="15"/>
      <c r="J237" s="40"/>
      <c r="K237" s="96"/>
      <c r="L237" s="115"/>
      <c r="M237" s="115"/>
      <c r="N237" s="91"/>
      <c r="O237" s="91"/>
      <c r="P237" s="91"/>
      <c r="Q237" s="91"/>
      <c r="R237" s="91"/>
      <c r="S237" s="91"/>
      <c r="T237" s="91"/>
      <c r="U237" s="91"/>
      <c r="V237" s="91"/>
      <c r="W237" s="91"/>
      <c r="X237" s="198"/>
      <c r="Y237" s="13"/>
    </row>
    <row r="238" spans="1:25" s="1" customFormat="1" x14ac:dyDescent="0.45">
      <c r="A238" s="91"/>
      <c r="B238" s="115"/>
      <c r="C238" s="92"/>
      <c r="D238" s="12"/>
      <c r="E238" s="12"/>
      <c r="F238" s="12"/>
      <c r="G238" s="12"/>
      <c r="H238" s="83"/>
      <c r="I238" s="15"/>
      <c r="J238" s="40"/>
      <c r="K238" s="96"/>
      <c r="L238" s="115"/>
      <c r="M238" s="115"/>
      <c r="N238" s="91"/>
      <c r="O238" s="91"/>
      <c r="P238" s="91"/>
      <c r="Q238" s="91"/>
      <c r="R238" s="91"/>
      <c r="S238" s="91"/>
      <c r="T238" s="91"/>
      <c r="U238" s="91"/>
      <c r="V238" s="91"/>
      <c r="W238" s="91"/>
      <c r="X238" s="198"/>
      <c r="Y238" s="13"/>
    </row>
    <row r="239" spans="1:25" s="1" customFormat="1" x14ac:dyDescent="0.45">
      <c r="A239" s="91"/>
      <c r="B239" s="115"/>
      <c r="C239" s="92"/>
      <c r="D239" s="12"/>
      <c r="E239" s="12"/>
      <c r="F239" s="12"/>
      <c r="G239" s="12"/>
      <c r="H239" s="83"/>
      <c r="I239" s="15"/>
      <c r="J239" s="40"/>
      <c r="K239" s="96"/>
      <c r="L239" s="115"/>
      <c r="M239" s="115"/>
      <c r="N239" s="91"/>
      <c r="O239" s="91"/>
      <c r="P239" s="91"/>
      <c r="Q239" s="91"/>
      <c r="R239" s="91"/>
      <c r="S239" s="91"/>
      <c r="T239" s="91"/>
      <c r="U239" s="91"/>
      <c r="V239" s="91"/>
      <c r="W239" s="91"/>
      <c r="X239" s="198"/>
      <c r="Y239" s="13"/>
    </row>
    <row r="240" spans="1:25" s="1" customFormat="1" x14ac:dyDescent="0.45">
      <c r="A240" s="91"/>
      <c r="B240" s="115"/>
      <c r="C240" s="92"/>
      <c r="D240" s="12"/>
      <c r="E240" s="12"/>
      <c r="F240" s="12"/>
      <c r="G240" s="12"/>
      <c r="H240" s="83"/>
      <c r="I240" s="15"/>
      <c r="J240" s="40"/>
      <c r="K240" s="96"/>
      <c r="L240" s="115"/>
      <c r="M240" s="115"/>
      <c r="N240" s="91"/>
      <c r="O240" s="91"/>
      <c r="P240" s="91"/>
      <c r="Q240" s="91"/>
      <c r="R240" s="91"/>
      <c r="S240" s="91"/>
      <c r="T240" s="91"/>
      <c r="U240" s="91"/>
      <c r="V240" s="91"/>
      <c r="W240" s="91"/>
      <c r="X240" s="198"/>
      <c r="Y240" s="13"/>
    </row>
    <row r="241" spans="1:25" s="1" customFormat="1" x14ac:dyDescent="0.45">
      <c r="A241" s="91"/>
      <c r="B241" s="115"/>
      <c r="C241" s="92"/>
      <c r="D241" s="12"/>
      <c r="E241" s="12"/>
      <c r="F241" s="12"/>
      <c r="G241" s="12"/>
      <c r="H241" s="83"/>
      <c r="I241" s="15"/>
      <c r="J241" s="40"/>
      <c r="K241" s="96"/>
      <c r="L241" s="115"/>
      <c r="M241" s="115"/>
      <c r="N241" s="91"/>
      <c r="O241" s="91"/>
      <c r="P241" s="91"/>
      <c r="Q241" s="91"/>
      <c r="R241" s="91"/>
      <c r="S241" s="91"/>
      <c r="T241" s="91"/>
      <c r="U241" s="91"/>
      <c r="V241" s="91"/>
      <c r="W241" s="13"/>
      <c r="X241" s="194"/>
      <c r="Y241" s="13"/>
    </row>
    <row r="242" spans="1:25" s="1" customFormat="1" x14ac:dyDescent="0.45">
      <c r="A242" s="91"/>
      <c r="B242" s="115"/>
      <c r="C242" s="92"/>
      <c r="D242" s="12"/>
      <c r="E242" s="12"/>
      <c r="F242" s="12"/>
      <c r="G242" s="12"/>
      <c r="H242" s="83"/>
      <c r="I242" s="15"/>
      <c r="J242" s="40"/>
      <c r="K242" s="96"/>
      <c r="L242" s="115"/>
      <c r="M242" s="115"/>
      <c r="N242" s="91"/>
      <c r="O242" s="91"/>
      <c r="P242" s="91"/>
      <c r="Q242" s="91"/>
      <c r="R242" s="91"/>
      <c r="S242" s="91"/>
      <c r="T242" s="91"/>
      <c r="U242" s="91"/>
      <c r="V242" s="91"/>
      <c r="W242" s="13"/>
      <c r="X242" s="194"/>
      <c r="Y242" s="13"/>
    </row>
    <row r="243" spans="1:25" s="1" customFormat="1" x14ac:dyDescent="0.45">
      <c r="A243" s="91"/>
      <c r="B243" s="115"/>
      <c r="C243" s="92"/>
      <c r="D243" s="12"/>
      <c r="E243" s="12"/>
      <c r="F243" s="12"/>
      <c r="G243" s="12"/>
      <c r="H243" s="83"/>
      <c r="I243" s="15"/>
      <c r="J243" s="40"/>
      <c r="K243" s="96"/>
      <c r="L243" s="115"/>
      <c r="M243" s="115"/>
      <c r="N243" s="91"/>
      <c r="O243" s="91"/>
      <c r="P243" s="91"/>
      <c r="Q243" s="91"/>
      <c r="R243" s="91"/>
      <c r="S243" s="91"/>
      <c r="T243" s="91"/>
      <c r="U243" s="91"/>
      <c r="V243" s="91"/>
      <c r="W243" s="13"/>
      <c r="X243" s="194"/>
      <c r="Y243" s="13"/>
    </row>
    <row r="244" spans="1:25" s="1" customFormat="1" x14ac:dyDescent="0.45">
      <c r="A244" s="91"/>
      <c r="B244" s="115"/>
      <c r="C244" s="92"/>
      <c r="D244" s="12"/>
      <c r="E244" s="12"/>
      <c r="F244" s="12"/>
      <c r="G244" s="12"/>
      <c r="H244" s="83"/>
      <c r="I244" s="15"/>
      <c r="J244" s="40"/>
      <c r="K244" s="96"/>
      <c r="L244" s="115"/>
      <c r="M244" s="115"/>
      <c r="N244" s="91"/>
      <c r="O244" s="91"/>
      <c r="P244" s="91"/>
      <c r="Q244" s="91"/>
      <c r="R244" s="91"/>
      <c r="S244" s="91"/>
      <c r="T244" s="91"/>
      <c r="U244" s="91"/>
      <c r="V244" s="91"/>
      <c r="W244" s="13"/>
      <c r="X244" s="194"/>
      <c r="Y244" s="13"/>
    </row>
    <row r="245" spans="1:25" s="1" customFormat="1" x14ac:dyDescent="0.45">
      <c r="A245" s="91"/>
      <c r="B245" s="115"/>
      <c r="C245" s="92"/>
      <c r="D245" s="12"/>
      <c r="E245" s="12"/>
      <c r="F245" s="12"/>
      <c r="G245" s="12"/>
      <c r="H245" s="83"/>
      <c r="I245" s="15"/>
      <c r="J245" s="40"/>
      <c r="K245" s="96"/>
      <c r="L245" s="115"/>
      <c r="M245" s="115"/>
      <c r="N245" s="91"/>
      <c r="O245" s="91"/>
      <c r="P245" s="91"/>
      <c r="Q245" s="91"/>
      <c r="R245" s="91"/>
      <c r="S245" s="91"/>
      <c r="T245" s="91"/>
      <c r="U245" s="91"/>
      <c r="V245" s="91"/>
      <c r="W245" s="13"/>
      <c r="X245" s="194"/>
      <c r="Y245" s="13"/>
    </row>
    <row r="246" spans="1:25" s="1" customFormat="1" x14ac:dyDescent="0.45">
      <c r="A246" s="91"/>
      <c r="B246" s="115"/>
      <c r="C246" s="92"/>
      <c r="D246" s="12"/>
      <c r="E246" s="12"/>
      <c r="F246" s="12"/>
      <c r="G246" s="12"/>
      <c r="H246" s="83"/>
      <c r="I246" s="15"/>
      <c r="J246" s="40"/>
      <c r="K246" s="96"/>
      <c r="L246" s="115"/>
      <c r="M246" s="115"/>
      <c r="N246" s="91"/>
      <c r="O246" s="91"/>
      <c r="P246" s="91"/>
      <c r="Q246" s="91"/>
      <c r="R246" s="91"/>
      <c r="S246" s="91"/>
      <c r="T246" s="91"/>
      <c r="U246" s="91"/>
      <c r="V246" s="91"/>
      <c r="W246" s="13"/>
      <c r="X246" s="194"/>
      <c r="Y246" s="13"/>
    </row>
    <row r="247" spans="1:25" s="1" customFormat="1" x14ac:dyDescent="0.45">
      <c r="A247" s="91"/>
      <c r="B247" s="115"/>
      <c r="C247" s="92"/>
      <c r="D247" s="12"/>
      <c r="E247" s="12"/>
      <c r="F247" s="12"/>
      <c r="G247" s="12"/>
      <c r="H247" s="83"/>
      <c r="I247" s="15"/>
      <c r="J247" s="40"/>
      <c r="K247" s="96"/>
      <c r="L247" s="115"/>
      <c r="M247" s="115"/>
      <c r="N247" s="91"/>
      <c r="O247" s="91"/>
      <c r="P247" s="91"/>
      <c r="Q247" s="91"/>
      <c r="R247" s="91"/>
      <c r="S247" s="91"/>
      <c r="T247" s="91"/>
      <c r="U247" s="91"/>
      <c r="V247" s="91"/>
      <c r="W247" s="13"/>
      <c r="X247" s="194"/>
      <c r="Y247" s="13"/>
    </row>
    <row r="248" spans="1:25" s="1" customFormat="1" x14ac:dyDescent="0.45">
      <c r="A248" s="91"/>
      <c r="B248" s="115"/>
      <c r="C248" s="92"/>
      <c r="D248" s="12"/>
      <c r="E248" s="12"/>
      <c r="F248" s="12"/>
      <c r="G248" s="12"/>
      <c r="H248" s="83"/>
      <c r="I248" s="15"/>
      <c r="J248" s="40"/>
      <c r="K248" s="96"/>
      <c r="L248" s="115"/>
      <c r="M248" s="115"/>
      <c r="N248" s="91"/>
      <c r="O248" s="91"/>
      <c r="P248" s="91"/>
      <c r="Q248" s="91"/>
      <c r="R248" s="91"/>
      <c r="S248" s="91"/>
      <c r="T248" s="91"/>
      <c r="U248" s="91"/>
      <c r="V248" s="91"/>
      <c r="W248" s="13"/>
      <c r="X248" s="194"/>
      <c r="Y248" s="13"/>
    </row>
    <row r="249" spans="1:25" s="1" customFormat="1" x14ac:dyDescent="0.45">
      <c r="A249" s="91"/>
      <c r="B249" s="115"/>
      <c r="C249" s="92"/>
      <c r="D249" s="12"/>
      <c r="E249" s="12"/>
      <c r="F249" s="12"/>
      <c r="G249" s="12"/>
      <c r="H249" s="83"/>
      <c r="I249" s="15"/>
      <c r="J249" s="40"/>
      <c r="K249" s="96"/>
      <c r="L249" s="115"/>
      <c r="M249" s="115"/>
      <c r="N249" s="91"/>
      <c r="O249" s="91"/>
      <c r="P249" s="91"/>
      <c r="Q249" s="91"/>
      <c r="R249" s="91"/>
      <c r="S249" s="91"/>
      <c r="T249" s="91"/>
      <c r="U249" s="91"/>
      <c r="V249" s="91"/>
      <c r="W249" s="13"/>
      <c r="X249" s="194"/>
      <c r="Y249" s="13"/>
    </row>
    <row r="250" spans="1:25" s="1" customFormat="1" x14ac:dyDescent="0.45">
      <c r="A250" s="91"/>
      <c r="B250" s="115"/>
      <c r="C250" s="92"/>
      <c r="D250" s="12"/>
      <c r="E250" s="12"/>
      <c r="F250" s="12"/>
      <c r="G250" s="12"/>
      <c r="H250" s="83"/>
      <c r="I250" s="15"/>
      <c r="J250" s="40"/>
      <c r="K250" s="96"/>
      <c r="L250" s="115"/>
      <c r="M250" s="115"/>
      <c r="N250" s="91"/>
      <c r="O250" s="91"/>
      <c r="P250" s="91"/>
      <c r="Q250" s="91"/>
      <c r="R250" s="91"/>
      <c r="S250" s="91"/>
      <c r="T250" s="91"/>
      <c r="U250" s="91"/>
      <c r="V250" s="91"/>
      <c r="W250" s="13"/>
      <c r="X250" s="194"/>
      <c r="Y250" s="13"/>
    </row>
    <row r="251" spans="1:25" s="1" customFormat="1" x14ac:dyDescent="0.45">
      <c r="A251" s="91"/>
      <c r="B251" s="115"/>
      <c r="C251" s="92"/>
      <c r="D251" s="12"/>
      <c r="E251" s="12"/>
      <c r="F251" s="12"/>
      <c r="G251" s="12"/>
      <c r="H251" s="83"/>
      <c r="I251" s="15"/>
      <c r="J251" s="40"/>
      <c r="K251" s="96"/>
      <c r="L251" s="115"/>
      <c r="M251" s="115"/>
      <c r="N251" s="91"/>
      <c r="O251" s="91"/>
      <c r="P251" s="91"/>
      <c r="Q251" s="91"/>
      <c r="R251" s="91"/>
      <c r="S251" s="91"/>
      <c r="T251" s="91"/>
      <c r="U251" s="91"/>
      <c r="V251" s="91"/>
      <c r="W251" s="13"/>
      <c r="X251" s="194"/>
      <c r="Y251" s="13"/>
    </row>
    <row r="252" spans="1:25" s="1" customFormat="1" x14ac:dyDescent="0.45">
      <c r="A252" s="98"/>
      <c r="B252" s="116"/>
      <c r="C252" s="99"/>
      <c r="D252" s="100"/>
      <c r="E252" s="100"/>
      <c r="F252" s="100"/>
      <c r="G252" s="100"/>
      <c r="H252" s="113"/>
      <c r="I252" s="101"/>
      <c r="J252" s="40"/>
      <c r="K252" s="102"/>
      <c r="L252" s="116"/>
      <c r="M252" s="116"/>
      <c r="N252" s="98"/>
      <c r="O252" s="98"/>
      <c r="P252" s="98"/>
      <c r="Q252" s="98"/>
      <c r="R252" s="98"/>
      <c r="S252" s="98"/>
      <c r="T252" s="98"/>
      <c r="U252" s="98"/>
      <c r="V252" s="98"/>
      <c r="W252" s="103"/>
      <c r="X252" s="195"/>
      <c r="Y252" s="103"/>
    </row>
  </sheetData>
  <sheetProtection algorithmName="SHA-512" hashValue="ut0pI5X4S7lvPduuP13fWRh2WEkSG6696hJo+6i22nCj1QunROV9XbRV/DxwezrRuis8zaOtUAMUDHdJ5aId3A==" saltValue="EbpMvJsMRBR2BuY4OFErHg==" spinCount="100000" sheet="1" objects="1" scenarios="1"/>
  <protectedRanges>
    <protectedRange sqref="A5:I252" name="Range1"/>
  </protectedRanges>
  <autoFilter ref="C4:I4" xr:uid="{B8FC1B7D-FE26-47A8-B852-F9794534B80A}"/>
  <mergeCells count="4">
    <mergeCell ref="A3:I3"/>
    <mergeCell ref="A1:I1"/>
    <mergeCell ref="K1:Y1"/>
    <mergeCell ref="K3:Y3"/>
  </mergeCells>
  <dataValidations count="2">
    <dataValidation type="list" allowBlank="1" showInputMessage="1" showErrorMessage="1" sqref="H5:H252" xr:uid="{4B568C6A-A6BD-4D35-A43E-C75353D54B12}">
      <formula1>"IS-100,IS-120.a,IS-200,IS-230.d,IS-235.b,IS-240.b,IS-241.b,IS-242.b,IS-244.b,IS-700,IS-800,E/L101,E/L102,E/L103,E/L104,E/L105"</formula1>
    </dataValidation>
    <dataValidation type="list" allowBlank="1" showInputMessage="1" showErrorMessage="1" sqref="I5:I252" xr:uid="{2AB61172-E3DF-418D-B833-B767A14FC599}">
      <formula1>"Yes,No"</formula1>
    </dataValidation>
  </dataValidation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85FAC-7919-48CF-8E3F-F223E54D31E6}">
  <dimension ref="A1:Z252"/>
  <sheetViews>
    <sheetView workbookViewId="0">
      <pane ySplit="4" topLeftCell="A5" activePane="bottomLeft" state="frozen"/>
      <selection pane="bottomLeft" activeCell="L5" sqref="L5"/>
    </sheetView>
  </sheetViews>
  <sheetFormatPr defaultColWidth="8.86328125" defaultRowHeight="14.25" x14ac:dyDescent="0.45"/>
  <cols>
    <col min="1" max="1" width="20.6640625" style="4" customWidth="1"/>
    <col min="2" max="2" width="14.6640625" style="4" customWidth="1"/>
    <col min="3" max="3" width="17.46484375" style="4" customWidth="1"/>
    <col min="4" max="4" width="18.1328125" style="4" bestFit="1" customWidth="1"/>
    <col min="5" max="5" width="18.796875" style="4" bestFit="1" customWidth="1"/>
    <col min="6" max="6" width="23.46484375" style="4" customWidth="1"/>
    <col min="7" max="7" width="17.86328125" style="4" customWidth="1"/>
    <col min="8" max="8" width="21.86328125" style="4" customWidth="1"/>
    <col min="9" max="9" width="16.19921875" style="4" customWidth="1"/>
    <col min="10" max="10" width="18.1328125" style="4" customWidth="1"/>
    <col min="11" max="11" width="2.86328125" style="4" customWidth="1"/>
    <col min="12" max="26" width="15.19921875" style="4" customWidth="1"/>
    <col min="27" max="16384" width="8.86328125" style="4"/>
  </cols>
  <sheetData>
    <row r="1" spans="1:26" ht="15" customHeight="1" thickBot="1" x14ac:dyDescent="0.5">
      <c r="A1" s="412" t="s">
        <v>202</v>
      </c>
      <c r="B1" s="413"/>
      <c r="C1" s="413"/>
      <c r="D1" s="413"/>
      <c r="E1" s="413"/>
      <c r="F1" s="413"/>
      <c r="G1" s="413"/>
      <c r="H1" s="413"/>
      <c r="I1" s="413"/>
      <c r="J1" s="414"/>
      <c r="K1" s="93"/>
      <c r="L1" s="415" t="s">
        <v>194</v>
      </c>
      <c r="M1" s="416"/>
      <c r="N1" s="416"/>
      <c r="O1" s="416"/>
      <c r="P1" s="416"/>
      <c r="Q1" s="416"/>
      <c r="R1" s="416"/>
      <c r="S1" s="416"/>
      <c r="T1" s="416"/>
      <c r="U1" s="416"/>
      <c r="V1" s="416"/>
      <c r="W1" s="416"/>
      <c r="X1" s="416"/>
      <c r="Y1" s="416"/>
      <c r="Z1" s="416"/>
    </row>
    <row r="2" spans="1:26" ht="9.6" customHeight="1" thickBot="1" x14ac:dyDescent="0.5">
      <c r="I2" s="127"/>
      <c r="J2" s="124"/>
      <c r="K2" s="93"/>
      <c r="L2" s="125"/>
    </row>
    <row r="3" spans="1:26" s="1" customFormat="1" x14ac:dyDescent="0.45">
      <c r="A3" s="408" t="s">
        <v>77</v>
      </c>
      <c r="B3" s="409"/>
      <c r="C3" s="409"/>
      <c r="D3" s="409"/>
      <c r="E3" s="409"/>
      <c r="F3" s="409"/>
      <c r="G3" s="409"/>
      <c r="H3" s="409"/>
      <c r="I3" s="409"/>
      <c r="J3" s="410"/>
      <c r="K3" s="40"/>
      <c r="L3" s="408" t="s">
        <v>190</v>
      </c>
      <c r="M3" s="409"/>
      <c r="N3" s="409"/>
      <c r="O3" s="409"/>
      <c r="P3" s="409"/>
      <c r="Q3" s="409"/>
      <c r="R3" s="409"/>
      <c r="S3" s="409"/>
      <c r="T3" s="409"/>
      <c r="U3" s="409"/>
      <c r="V3" s="409"/>
      <c r="W3" s="409"/>
      <c r="X3" s="409"/>
      <c r="Y3" s="409"/>
      <c r="Z3" s="410"/>
    </row>
    <row r="4" spans="1:26" s="2" customFormat="1" ht="59" customHeight="1" x14ac:dyDescent="0.45">
      <c r="A4" s="16" t="s">
        <v>108</v>
      </c>
      <c r="B4" s="17" t="s">
        <v>191</v>
      </c>
      <c r="C4" s="17" t="s">
        <v>180</v>
      </c>
      <c r="D4" s="17" t="s">
        <v>179</v>
      </c>
      <c r="E4" s="17" t="s">
        <v>78</v>
      </c>
      <c r="F4" s="17" t="s">
        <v>79</v>
      </c>
      <c r="G4" s="17" t="s">
        <v>80</v>
      </c>
      <c r="H4" s="17" t="s">
        <v>81</v>
      </c>
      <c r="I4" s="17" t="s">
        <v>176</v>
      </c>
      <c r="J4" s="18" t="s">
        <v>82</v>
      </c>
      <c r="K4" s="93"/>
      <c r="L4" s="95" t="s">
        <v>231</v>
      </c>
      <c r="M4" s="94" t="s">
        <v>232</v>
      </c>
      <c r="N4" s="94" t="s">
        <v>233</v>
      </c>
      <c r="O4" s="94" t="s">
        <v>234</v>
      </c>
      <c r="P4" s="94" t="s">
        <v>235</v>
      </c>
      <c r="Q4" s="94" t="s">
        <v>236</v>
      </c>
      <c r="R4" s="94" t="s">
        <v>237</v>
      </c>
      <c r="S4" s="94" t="s">
        <v>238</v>
      </c>
      <c r="T4" s="94" t="s">
        <v>92</v>
      </c>
      <c r="U4" s="94" t="s">
        <v>98</v>
      </c>
      <c r="V4" s="94" t="s">
        <v>99</v>
      </c>
      <c r="W4" s="94" t="s">
        <v>100</v>
      </c>
      <c r="X4" s="197" t="s">
        <v>243</v>
      </c>
      <c r="Y4" s="197" t="s">
        <v>244</v>
      </c>
      <c r="Z4" s="196" t="s">
        <v>245</v>
      </c>
    </row>
    <row r="5" spans="1:26" s="1" customFormat="1" x14ac:dyDescent="0.45">
      <c r="A5" s="96"/>
      <c r="B5" s="115"/>
      <c r="C5" s="92"/>
      <c r="D5" s="91"/>
      <c r="E5" s="12"/>
      <c r="F5" s="12"/>
      <c r="G5" s="12"/>
      <c r="H5" s="12"/>
      <c r="I5" s="12"/>
      <c r="J5" s="15"/>
      <c r="K5" s="40"/>
      <c r="L5" s="194">
        <f>VLOOKUP($A5,'Project Reference'!$A$2:$C$11,3)</f>
        <v>0</v>
      </c>
      <c r="M5" s="91">
        <f>VLOOKUP($A5,'Project Reference'!$A$2:$D$11,4)</f>
        <v>0</v>
      </c>
      <c r="N5" s="115">
        <f>VLOOKUP($A5,'Project Reference'!$A$2:$E$11,5)</f>
        <v>0</v>
      </c>
      <c r="O5" s="91">
        <f>VLOOKUP($A5,'Project Reference'!$A$2:$F$11,6)</f>
        <v>0</v>
      </c>
      <c r="P5" s="91">
        <f>VLOOKUP($A5,'Project Reference'!$A$2:$G$11,7)</f>
        <v>0</v>
      </c>
      <c r="Q5" s="91">
        <f>VLOOKUP($A5,'Project Reference'!$A$2:$H$11,8)</f>
        <v>0</v>
      </c>
      <c r="R5" s="91">
        <f>VLOOKUP($A5,'Project Reference'!$A$2:$I$11,9)</f>
        <v>0</v>
      </c>
      <c r="S5" s="91">
        <f>VLOOKUP($A5,'Project Reference'!$A$2:$J$11,10)</f>
        <v>0</v>
      </c>
      <c r="T5" s="91">
        <f>VLOOKUP($A5,'Project Reference'!$A$2:$K$11,11)</f>
        <v>0</v>
      </c>
      <c r="U5" s="91">
        <f>VLOOKUP($A5,'Project Reference'!$A$2:$L$11,12)</f>
        <v>0</v>
      </c>
      <c r="V5" s="91">
        <f>VLOOKUP($A5,'Project Reference'!$A$2:$M$11,13)</f>
        <v>0</v>
      </c>
      <c r="W5" s="91">
        <f>VLOOKUP($A5,'Project Reference'!$A$2:$N$11,14)</f>
        <v>0</v>
      </c>
      <c r="X5" s="91">
        <f>VLOOKUP($A5,'Project Reference'!$A$2:$O$11,15)</f>
        <v>0</v>
      </c>
      <c r="Y5" s="91">
        <f>VLOOKUP($A5,'Project Reference'!$A$2:$P$11,16)</f>
        <v>0</v>
      </c>
      <c r="Z5" s="13">
        <f>VLOOKUP($A5,'Project Reference'!$A$2:$Q$11,17)</f>
        <v>0</v>
      </c>
    </row>
    <row r="6" spans="1:26" s="1" customFormat="1" x14ac:dyDescent="0.45">
      <c r="A6" s="96"/>
      <c r="B6" s="115"/>
      <c r="C6" s="92"/>
      <c r="D6" s="91"/>
      <c r="E6" s="12"/>
      <c r="F6" s="12"/>
      <c r="G6" s="12"/>
      <c r="H6" s="12"/>
      <c r="I6" s="12"/>
      <c r="J6" s="15"/>
      <c r="K6" s="40"/>
      <c r="L6" s="194">
        <f>VLOOKUP($A6,'Project Reference'!$A$2:$C$11,3)</f>
        <v>0</v>
      </c>
      <c r="M6" s="91">
        <f>VLOOKUP($A6,'Project Reference'!$A$2:$D$11,4)</f>
        <v>0</v>
      </c>
      <c r="N6" s="115">
        <f>VLOOKUP($A6,'Project Reference'!$A$2:$E$11,5)</f>
        <v>0</v>
      </c>
      <c r="O6" s="91">
        <f>VLOOKUP($A6,'Project Reference'!$A$2:$F$11,6)</f>
        <v>0</v>
      </c>
      <c r="P6" s="91">
        <f>VLOOKUP($A6,'Project Reference'!$A$2:$G$11,7)</f>
        <v>0</v>
      </c>
      <c r="Q6" s="91">
        <f>VLOOKUP($A6,'Project Reference'!$A$2:$H$11,8)</f>
        <v>0</v>
      </c>
      <c r="R6" s="91">
        <f>VLOOKUP($A6,'Project Reference'!$A$2:$I$11,9)</f>
        <v>0</v>
      </c>
      <c r="S6" s="91">
        <f>VLOOKUP($A6,'Project Reference'!$A$2:$J$11,10)</f>
        <v>0</v>
      </c>
      <c r="T6" s="91">
        <f>VLOOKUP($A6,'Project Reference'!$A$2:$K$11,11)</f>
        <v>0</v>
      </c>
      <c r="U6" s="91">
        <f>VLOOKUP($A6,'Project Reference'!$A$2:$L$11,12)</f>
        <v>0</v>
      </c>
      <c r="V6" s="91">
        <f>VLOOKUP($A6,'Project Reference'!$A$2:$M$11,13)</f>
        <v>0</v>
      </c>
      <c r="W6" s="91">
        <f>VLOOKUP($A6,'Project Reference'!$A$2:$N$11,14)</f>
        <v>0</v>
      </c>
      <c r="X6" s="91">
        <f>VLOOKUP($A6,'Project Reference'!$A$2:$O$11,15)</f>
        <v>0</v>
      </c>
      <c r="Y6" s="91">
        <f>VLOOKUP($A6,'Project Reference'!$A$2:$P$11,16)</f>
        <v>0</v>
      </c>
      <c r="Z6" s="13">
        <f>VLOOKUP($A6,'Project Reference'!$A$2:$Q$11,17)</f>
        <v>0</v>
      </c>
    </row>
    <row r="7" spans="1:26" s="1" customFormat="1" x14ac:dyDescent="0.45">
      <c r="A7" s="96"/>
      <c r="B7" s="115"/>
      <c r="C7" s="92"/>
      <c r="D7" s="91"/>
      <c r="E7" s="12"/>
      <c r="F7" s="12"/>
      <c r="G7" s="12"/>
      <c r="H7" s="12"/>
      <c r="I7" s="12"/>
      <c r="J7" s="15"/>
      <c r="K7" s="40"/>
      <c r="L7" s="194">
        <f>VLOOKUP($A7,'Project Reference'!$A$2:$C$11,3)</f>
        <v>0</v>
      </c>
      <c r="M7" s="91">
        <f>VLOOKUP($A7,'Project Reference'!$A$2:$D$11,4)</f>
        <v>0</v>
      </c>
      <c r="N7" s="115">
        <f>VLOOKUP($A7,'Project Reference'!$A$2:$E$11,5)</f>
        <v>0</v>
      </c>
      <c r="O7" s="91">
        <f>VLOOKUP($A7,'Project Reference'!$A$2:$F$11,6)</f>
        <v>0</v>
      </c>
      <c r="P7" s="91">
        <f>VLOOKUP($A7,'Project Reference'!$A$2:$G$11,7)</f>
        <v>0</v>
      </c>
      <c r="Q7" s="91">
        <f>VLOOKUP($A7,'Project Reference'!$A$2:$H$11,8)</f>
        <v>0</v>
      </c>
      <c r="R7" s="91">
        <f>VLOOKUP($A7,'Project Reference'!$A$2:$I$11,9)</f>
        <v>0</v>
      </c>
      <c r="S7" s="91">
        <f>VLOOKUP($A7,'Project Reference'!$A$2:$J$11,10)</f>
        <v>0</v>
      </c>
      <c r="T7" s="91">
        <f>VLOOKUP($A7,'Project Reference'!$A$2:$K$11,11)</f>
        <v>0</v>
      </c>
      <c r="U7" s="91">
        <f>VLOOKUP($A7,'Project Reference'!$A$2:$L$11,12)</f>
        <v>0</v>
      </c>
      <c r="V7" s="91">
        <f>VLOOKUP($A7,'Project Reference'!$A$2:$M$11,13)</f>
        <v>0</v>
      </c>
      <c r="W7" s="91">
        <f>VLOOKUP($A7,'Project Reference'!$A$2:$N$11,14)</f>
        <v>0</v>
      </c>
      <c r="X7" s="91">
        <f>VLOOKUP($A7,'Project Reference'!$A$2:$O$11,15)</f>
        <v>0</v>
      </c>
      <c r="Y7" s="91">
        <f>VLOOKUP($A7,'Project Reference'!$A$2:$P$11,16)</f>
        <v>0</v>
      </c>
      <c r="Z7" s="13">
        <f>VLOOKUP($A7,'Project Reference'!$A$2:$Q$11,17)</f>
        <v>0</v>
      </c>
    </row>
    <row r="8" spans="1:26" s="1" customFormat="1" x14ac:dyDescent="0.45">
      <c r="A8" s="96"/>
      <c r="B8" s="115"/>
      <c r="C8" s="92"/>
      <c r="D8" s="91"/>
      <c r="E8" s="12"/>
      <c r="F8" s="12"/>
      <c r="G8" s="12"/>
      <c r="H8" s="12"/>
      <c r="I8" s="12"/>
      <c r="J8" s="15"/>
      <c r="K8" s="40"/>
      <c r="L8" s="194">
        <f>VLOOKUP($A8,'Project Reference'!$A$2:$C$11,3)</f>
        <v>0</v>
      </c>
      <c r="M8" s="91">
        <f>VLOOKUP($A8,'Project Reference'!$A$2:$D$11,4)</f>
        <v>0</v>
      </c>
      <c r="N8" s="115">
        <f>VLOOKUP($A8,'Project Reference'!$A$2:$E$11,5)</f>
        <v>0</v>
      </c>
      <c r="O8" s="91">
        <f>VLOOKUP($A8,'Project Reference'!$A$2:$F$11,6)</f>
        <v>0</v>
      </c>
      <c r="P8" s="91">
        <f>VLOOKUP($A8,'Project Reference'!$A$2:$G$11,7)</f>
        <v>0</v>
      </c>
      <c r="Q8" s="91">
        <f>VLOOKUP($A8,'Project Reference'!$A$2:$H$11,8)</f>
        <v>0</v>
      </c>
      <c r="R8" s="91">
        <f>VLOOKUP($A8,'Project Reference'!$A$2:$I$11,9)</f>
        <v>0</v>
      </c>
      <c r="S8" s="91">
        <f>VLOOKUP($A8,'Project Reference'!$A$2:$J$11,10)</f>
        <v>0</v>
      </c>
      <c r="T8" s="91">
        <f>VLOOKUP($A8,'Project Reference'!$A$2:$K$11,11)</f>
        <v>0</v>
      </c>
      <c r="U8" s="91">
        <f>VLOOKUP($A8,'Project Reference'!$A$2:$L$11,12)</f>
        <v>0</v>
      </c>
      <c r="V8" s="91">
        <f>VLOOKUP($A8,'Project Reference'!$A$2:$M$11,13)</f>
        <v>0</v>
      </c>
      <c r="W8" s="91">
        <f>VLOOKUP($A8,'Project Reference'!$A$2:$N$11,14)</f>
        <v>0</v>
      </c>
      <c r="X8" s="91">
        <f>VLOOKUP($A8,'Project Reference'!$A$2:$O$11,15)</f>
        <v>0</v>
      </c>
      <c r="Y8" s="91">
        <f>VLOOKUP($A8,'Project Reference'!$A$2:$P$11,16)</f>
        <v>0</v>
      </c>
      <c r="Z8" s="13">
        <f>VLOOKUP($A8,'Project Reference'!$A$2:$Q$11,17)</f>
        <v>0</v>
      </c>
    </row>
    <row r="9" spans="1:26" s="1" customFormat="1" x14ac:dyDescent="0.45">
      <c r="A9" s="96"/>
      <c r="B9" s="115"/>
      <c r="C9" s="92"/>
      <c r="D9" s="91"/>
      <c r="E9" s="12"/>
      <c r="F9" s="12"/>
      <c r="G9" s="12"/>
      <c r="H9" s="12"/>
      <c r="I9" s="12"/>
      <c r="J9" s="15"/>
      <c r="K9" s="40"/>
      <c r="L9" s="194">
        <f>VLOOKUP($A9,'Project Reference'!$A$2:$C$11,3)</f>
        <v>0</v>
      </c>
      <c r="M9" s="91">
        <f>VLOOKUP($A9,'Project Reference'!$A$2:$D$11,4)</f>
        <v>0</v>
      </c>
      <c r="N9" s="115">
        <f>VLOOKUP($A9,'Project Reference'!$A$2:$E$11,5)</f>
        <v>0</v>
      </c>
      <c r="O9" s="91">
        <f>VLOOKUP($A9,'Project Reference'!$A$2:$F$11,6)</f>
        <v>0</v>
      </c>
      <c r="P9" s="91">
        <f>VLOOKUP($A9,'Project Reference'!$A$2:$G$11,7)</f>
        <v>0</v>
      </c>
      <c r="Q9" s="91">
        <f>VLOOKUP($A9,'Project Reference'!$A$2:$H$11,8)</f>
        <v>0</v>
      </c>
      <c r="R9" s="91">
        <f>VLOOKUP($A9,'Project Reference'!$A$2:$I$11,9)</f>
        <v>0</v>
      </c>
      <c r="S9" s="91">
        <f>VLOOKUP($A9,'Project Reference'!$A$2:$J$11,10)</f>
        <v>0</v>
      </c>
      <c r="T9" s="91">
        <f>VLOOKUP($A9,'Project Reference'!$A$2:$K$11,11)</f>
        <v>0</v>
      </c>
      <c r="U9" s="91">
        <f>VLOOKUP($A9,'Project Reference'!$A$2:$L$11,12)</f>
        <v>0</v>
      </c>
      <c r="V9" s="91">
        <f>VLOOKUP($A9,'Project Reference'!$A$2:$M$11,13)</f>
        <v>0</v>
      </c>
      <c r="W9" s="91">
        <f>VLOOKUP($A9,'Project Reference'!$A$2:$N$11,14)</f>
        <v>0</v>
      </c>
      <c r="X9" s="91">
        <f>VLOOKUP($A9,'Project Reference'!$A$2:$O$11,15)</f>
        <v>0</v>
      </c>
      <c r="Y9" s="91">
        <f>VLOOKUP($A9,'Project Reference'!$A$2:$P$11,16)</f>
        <v>0</v>
      </c>
      <c r="Z9" s="13">
        <f>VLOOKUP($A9,'Project Reference'!$A$2:$Q$11,17)</f>
        <v>0</v>
      </c>
    </row>
    <row r="10" spans="1:26" s="1" customFormat="1" x14ac:dyDescent="0.45">
      <c r="A10" s="96"/>
      <c r="B10" s="115"/>
      <c r="C10" s="92"/>
      <c r="D10" s="91"/>
      <c r="E10" s="12"/>
      <c r="F10" s="12"/>
      <c r="G10" s="12"/>
      <c r="H10" s="12"/>
      <c r="I10" s="12"/>
      <c r="J10" s="15"/>
      <c r="K10" s="40"/>
      <c r="L10" s="194">
        <f>VLOOKUP($A10,'Project Reference'!$A$2:$C$11,3)</f>
        <v>0</v>
      </c>
      <c r="M10" s="91">
        <f>VLOOKUP($A10,'Project Reference'!$A$2:$D$11,4)</f>
        <v>0</v>
      </c>
      <c r="N10" s="115">
        <f>VLOOKUP($A10,'Project Reference'!$A$2:$E$11,5)</f>
        <v>0</v>
      </c>
      <c r="O10" s="91">
        <f>VLOOKUP($A10,'Project Reference'!$A$2:$F$11,6)</f>
        <v>0</v>
      </c>
      <c r="P10" s="91">
        <f>VLOOKUP($A10,'Project Reference'!$A$2:$G$11,7)</f>
        <v>0</v>
      </c>
      <c r="Q10" s="91">
        <f>VLOOKUP($A10,'Project Reference'!$A$2:$H$11,8)</f>
        <v>0</v>
      </c>
      <c r="R10" s="91">
        <f>VLOOKUP($A10,'Project Reference'!$A$2:$I$11,9)</f>
        <v>0</v>
      </c>
      <c r="S10" s="91">
        <f>VLOOKUP($A10,'Project Reference'!$A$2:$J$11,10)</f>
        <v>0</v>
      </c>
      <c r="T10" s="91">
        <f>VLOOKUP($A10,'Project Reference'!$A$2:$K$11,11)</f>
        <v>0</v>
      </c>
      <c r="U10" s="91">
        <f>VLOOKUP($A10,'Project Reference'!$A$2:$L$11,12)</f>
        <v>0</v>
      </c>
      <c r="V10" s="91">
        <f>VLOOKUP($A10,'Project Reference'!$A$2:$M$11,13)</f>
        <v>0</v>
      </c>
      <c r="W10" s="91">
        <f>VLOOKUP($A10,'Project Reference'!$A$2:$N$11,14)</f>
        <v>0</v>
      </c>
      <c r="X10" s="91">
        <f>VLOOKUP($A10,'Project Reference'!$A$2:$O$11,15)</f>
        <v>0</v>
      </c>
      <c r="Y10" s="91">
        <f>VLOOKUP($A10,'Project Reference'!$A$2:$P$11,16)</f>
        <v>0</v>
      </c>
      <c r="Z10" s="13">
        <f>VLOOKUP($A10,'Project Reference'!$A$2:$Q$11,17)</f>
        <v>0</v>
      </c>
    </row>
    <row r="11" spans="1:26" s="1" customFormat="1" x14ac:dyDescent="0.45">
      <c r="A11" s="96"/>
      <c r="B11" s="115"/>
      <c r="C11" s="92"/>
      <c r="D11" s="91"/>
      <c r="E11" s="12"/>
      <c r="F11" s="12"/>
      <c r="G11" s="12"/>
      <c r="H11" s="12"/>
      <c r="I11" s="12"/>
      <c r="J11" s="15"/>
      <c r="K11" s="40"/>
      <c r="L11" s="194">
        <f>VLOOKUP($A11,'Project Reference'!$A$2:$C$11,3)</f>
        <v>0</v>
      </c>
      <c r="M11" s="91">
        <f>VLOOKUP($A11,'Project Reference'!$A$2:$D$11,4)</f>
        <v>0</v>
      </c>
      <c r="N11" s="115">
        <f>VLOOKUP($A11,'Project Reference'!$A$2:$E$11,5)</f>
        <v>0</v>
      </c>
      <c r="O11" s="91">
        <f>VLOOKUP($A11,'Project Reference'!$A$2:$F$11,6)</f>
        <v>0</v>
      </c>
      <c r="P11" s="91">
        <f>VLOOKUP($A11,'Project Reference'!$A$2:$G$11,7)</f>
        <v>0</v>
      </c>
      <c r="Q11" s="91">
        <f>VLOOKUP($A11,'Project Reference'!$A$2:$H$11,8)</f>
        <v>0</v>
      </c>
      <c r="R11" s="91">
        <f>VLOOKUP($A11,'Project Reference'!$A$2:$I$11,9)</f>
        <v>0</v>
      </c>
      <c r="S11" s="91">
        <f>VLOOKUP($A11,'Project Reference'!$A$2:$J$11,10)</f>
        <v>0</v>
      </c>
      <c r="T11" s="91">
        <f>VLOOKUP($A11,'Project Reference'!$A$2:$K$11,11)</f>
        <v>0</v>
      </c>
      <c r="U11" s="91">
        <f>VLOOKUP($A11,'Project Reference'!$A$2:$L$11,12)</f>
        <v>0</v>
      </c>
      <c r="V11" s="91">
        <f>VLOOKUP($A11,'Project Reference'!$A$2:$M$11,13)</f>
        <v>0</v>
      </c>
      <c r="W11" s="91">
        <f>VLOOKUP($A11,'Project Reference'!$A$2:$N$11,14)</f>
        <v>0</v>
      </c>
      <c r="X11" s="91">
        <f>VLOOKUP($A11,'Project Reference'!$A$2:$O$11,15)</f>
        <v>0</v>
      </c>
      <c r="Y11" s="91">
        <f>VLOOKUP($A11,'Project Reference'!$A$2:$P$11,16)</f>
        <v>0</v>
      </c>
      <c r="Z11" s="13">
        <f>VLOOKUP($A11,'Project Reference'!$A$2:$Q$11,17)</f>
        <v>0</v>
      </c>
    </row>
    <row r="12" spans="1:26" s="1" customFormat="1" x14ac:dyDescent="0.45">
      <c r="A12" s="96"/>
      <c r="B12" s="115"/>
      <c r="C12" s="92"/>
      <c r="D12" s="91"/>
      <c r="E12" s="12"/>
      <c r="F12" s="12"/>
      <c r="G12" s="12"/>
      <c r="H12" s="12"/>
      <c r="I12" s="12"/>
      <c r="J12" s="15"/>
      <c r="K12" s="40"/>
      <c r="L12" s="194">
        <f>VLOOKUP($A12,'Project Reference'!$A$2:$C$11,3)</f>
        <v>0</v>
      </c>
      <c r="M12" s="91">
        <f>VLOOKUP($A12,'Project Reference'!$A$2:$D$11,4)</f>
        <v>0</v>
      </c>
      <c r="N12" s="115">
        <f>VLOOKUP($A12,'Project Reference'!$A$2:$E$11,5)</f>
        <v>0</v>
      </c>
      <c r="O12" s="91">
        <f>VLOOKUP($A12,'Project Reference'!$A$2:$F$11,6)</f>
        <v>0</v>
      </c>
      <c r="P12" s="91">
        <f>VLOOKUP($A12,'Project Reference'!$A$2:$G$11,7)</f>
        <v>0</v>
      </c>
      <c r="Q12" s="91">
        <f>VLOOKUP($A12,'Project Reference'!$A$2:$H$11,8)</f>
        <v>0</v>
      </c>
      <c r="R12" s="91">
        <f>VLOOKUP($A12,'Project Reference'!$A$2:$I$11,9)</f>
        <v>0</v>
      </c>
      <c r="S12" s="91">
        <f>VLOOKUP($A12,'Project Reference'!$A$2:$J$11,10)</f>
        <v>0</v>
      </c>
      <c r="T12" s="91">
        <f>VLOOKUP($A12,'Project Reference'!$A$2:$K$11,11)</f>
        <v>0</v>
      </c>
      <c r="U12" s="91">
        <f>VLOOKUP($A12,'Project Reference'!$A$2:$L$11,12)</f>
        <v>0</v>
      </c>
      <c r="V12" s="91">
        <f>VLOOKUP($A12,'Project Reference'!$A$2:$M$11,13)</f>
        <v>0</v>
      </c>
      <c r="W12" s="91">
        <f>VLOOKUP($A12,'Project Reference'!$A$2:$N$11,14)</f>
        <v>0</v>
      </c>
      <c r="X12" s="91">
        <f>VLOOKUP($A12,'Project Reference'!$A$2:$O$11,15)</f>
        <v>0</v>
      </c>
      <c r="Y12" s="91">
        <f>VLOOKUP($A12,'Project Reference'!$A$2:$P$11,16)</f>
        <v>0</v>
      </c>
      <c r="Z12" s="13">
        <f>VLOOKUP($A12,'Project Reference'!$A$2:$Q$11,17)</f>
        <v>0</v>
      </c>
    </row>
    <row r="13" spans="1:26" s="1" customFormat="1" x14ac:dyDescent="0.45">
      <c r="A13" s="96"/>
      <c r="B13" s="115"/>
      <c r="C13" s="92"/>
      <c r="D13" s="91"/>
      <c r="E13" s="12"/>
      <c r="F13" s="12"/>
      <c r="G13" s="12"/>
      <c r="H13" s="12"/>
      <c r="I13" s="12"/>
      <c r="J13" s="15"/>
      <c r="K13" s="40"/>
      <c r="L13" s="194">
        <f>VLOOKUP($A13,'Project Reference'!$A$2:$C$11,3)</f>
        <v>0</v>
      </c>
      <c r="M13" s="91">
        <f>VLOOKUP($A13,'Project Reference'!$A$2:$D$11,4)</f>
        <v>0</v>
      </c>
      <c r="N13" s="115">
        <f>VLOOKUP($A13,'Project Reference'!$A$2:$E$11,5)</f>
        <v>0</v>
      </c>
      <c r="O13" s="91">
        <f>VLOOKUP($A13,'Project Reference'!$A$2:$F$11,6)</f>
        <v>0</v>
      </c>
      <c r="P13" s="91">
        <f>VLOOKUP($A13,'Project Reference'!$A$2:$G$11,7)</f>
        <v>0</v>
      </c>
      <c r="Q13" s="91">
        <f>VLOOKUP($A13,'Project Reference'!$A$2:$H$11,8)</f>
        <v>0</v>
      </c>
      <c r="R13" s="91">
        <f>VLOOKUP($A13,'Project Reference'!$A$2:$I$11,9)</f>
        <v>0</v>
      </c>
      <c r="S13" s="91">
        <f>VLOOKUP($A13,'Project Reference'!$A$2:$J$11,10)</f>
        <v>0</v>
      </c>
      <c r="T13" s="91">
        <f>VLOOKUP($A13,'Project Reference'!$A$2:$K$11,11)</f>
        <v>0</v>
      </c>
      <c r="U13" s="91">
        <f>VLOOKUP($A13,'Project Reference'!$A$2:$L$11,12)</f>
        <v>0</v>
      </c>
      <c r="V13" s="91">
        <f>VLOOKUP($A13,'Project Reference'!$A$2:$M$11,13)</f>
        <v>0</v>
      </c>
      <c r="W13" s="91">
        <f>VLOOKUP($A13,'Project Reference'!$A$2:$N$11,14)</f>
        <v>0</v>
      </c>
      <c r="X13" s="91">
        <f>VLOOKUP($A13,'Project Reference'!$A$2:$O$11,15)</f>
        <v>0</v>
      </c>
      <c r="Y13" s="91">
        <f>VLOOKUP($A13,'Project Reference'!$A$2:$P$11,16)</f>
        <v>0</v>
      </c>
      <c r="Z13" s="13">
        <f>VLOOKUP($A13,'Project Reference'!$A$2:$Q$11,17)</f>
        <v>0</v>
      </c>
    </row>
    <row r="14" spans="1:26" s="1" customFormat="1" x14ac:dyDescent="0.45">
      <c r="A14" s="96"/>
      <c r="B14" s="115"/>
      <c r="C14" s="92"/>
      <c r="D14" s="91"/>
      <c r="E14" s="12"/>
      <c r="F14" s="12"/>
      <c r="G14" s="12"/>
      <c r="H14" s="12"/>
      <c r="I14" s="12"/>
      <c r="J14" s="15"/>
      <c r="K14" s="40"/>
      <c r="L14" s="91">
        <f>VLOOKUP($A14,'Project Reference'!$A$2:$C$11,3)</f>
        <v>0</v>
      </c>
      <c r="M14" s="115">
        <f>VLOOKUP($A14,'Project Reference'!$A$2:$D$11,4)</f>
        <v>0</v>
      </c>
      <c r="N14" s="115">
        <f>VLOOKUP($A14,'Project Reference'!$A$2:$E$11,5)</f>
        <v>0</v>
      </c>
      <c r="O14" s="91">
        <f>VLOOKUP($A14,'Project Reference'!$A$2:$F$11,6)</f>
        <v>0</v>
      </c>
      <c r="P14" s="91">
        <f>VLOOKUP($A14,'Project Reference'!$A$2:$G$11,7)</f>
        <v>0</v>
      </c>
      <c r="Q14" s="91">
        <f>VLOOKUP($A14,'Project Reference'!$A$2:$H$11,8)</f>
        <v>0</v>
      </c>
      <c r="R14" s="91">
        <f>VLOOKUP($A14,'Project Reference'!$A$2:$I$11,9)</f>
        <v>0</v>
      </c>
      <c r="S14" s="91">
        <f>VLOOKUP($A14,'Project Reference'!$A$2:$J$11,10)</f>
        <v>0</v>
      </c>
      <c r="T14" s="91">
        <f>VLOOKUP($A14,'Project Reference'!$A$2:$K$11,11)</f>
        <v>0</v>
      </c>
      <c r="U14" s="91">
        <f>VLOOKUP($A14,'Project Reference'!$A$2:$L$11,12)</f>
        <v>0</v>
      </c>
      <c r="V14" s="91">
        <f>VLOOKUP($A14,'Project Reference'!$A$2:$M$11,13)</f>
        <v>0</v>
      </c>
      <c r="W14" s="91">
        <f>VLOOKUP($A14,'Project Reference'!$A$2:$N$11,14)</f>
        <v>0</v>
      </c>
      <c r="X14" s="91">
        <f>VLOOKUP($A14,'Project Reference'!$A$2:$O$11,15)</f>
        <v>0</v>
      </c>
      <c r="Y14" s="91">
        <f>VLOOKUP($A14,'Project Reference'!$A$2:$P$11,16)</f>
        <v>0</v>
      </c>
      <c r="Z14" s="13">
        <f>VLOOKUP($A14,'Project Reference'!$A$2:$Q$11,17)</f>
        <v>0</v>
      </c>
    </row>
    <row r="15" spans="1:26" s="1" customFormat="1" x14ac:dyDescent="0.45">
      <c r="A15" s="96"/>
      <c r="B15" s="115"/>
      <c r="C15" s="92"/>
      <c r="D15" s="91"/>
      <c r="E15" s="12"/>
      <c r="F15" s="12"/>
      <c r="G15" s="12"/>
      <c r="H15" s="12"/>
      <c r="I15" s="12"/>
      <c r="J15" s="15"/>
      <c r="K15" s="40"/>
      <c r="L15" s="91">
        <f>VLOOKUP($A15,'Project Reference'!$A$2:$C$11,3)</f>
        <v>0</v>
      </c>
      <c r="M15" s="115">
        <f>VLOOKUP($A15,'Project Reference'!$A$2:$D$11,4)</f>
        <v>0</v>
      </c>
      <c r="N15" s="115">
        <f>VLOOKUP($A15,'Project Reference'!$A$2:$E$11,5)</f>
        <v>0</v>
      </c>
      <c r="O15" s="91">
        <f>VLOOKUP($A15,'Project Reference'!$A$2:$F$11,6)</f>
        <v>0</v>
      </c>
      <c r="P15" s="91">
        <f>VLOOKUP($A15,'Project Reference'!$A$2:$G$11,7)</f>
        <v>0</v>
      </c>
      <c r="Q15" s="91">
        <f>VLOOKUP($A15,'Project Reference'!$A$2:$H$11,8)</f>
        <v>0</v>
      </c>
      <c r="R15" s="91">
        <f>VLOOKUP($A15,'Project Reference'!$A$2:$I$11,9)</f>
        <v>0</v>
      </c>
      <c r="S15" s="91">
        <f>VLOOKUP($A15,'Project Reference'!$A$2:$J$11,10)</f>
        <v>0</v>
      </c>
      <c r="T15" s="91">
        <f>VLOOKUP($A15,'Project Reference'!$A$2:$K$11,11)</f>
        <v>0</v>
      </c>
      <c r="U15" s="91">
        <f>VLOOKUP($A15,'Project Reference'!$A$2:$L$11,12)</f>
        <v>0</v>
      </c>
      <c r="V15" s="91">
        <f>VLOOKUP($A15,'Project Reference'!$A$2:$M$11,13)</f>
        <v>0</v>
      </c>
      <c r="W15" s="91">
        <f>VLOOKUP($A15,'Project Reference'!$A$2:$N$11,14)</f>
        <v>0</v>
      </c>
      <c r="X15" s="91">
        <f>VLOOKUP($A15,'Project Reference'!$A$2:$O$11,15)</f>
        <v>0</v>
      </c>
      <c r="Y15" s="91">
        <f>VLOOKUP($A15,'Project Reference'!$A$2:$P$11,16)</f>
        <v>0</v>
      </c>
      <c r="Z15" s="13">
        <f>VLOOKUP($A15,'Project Reference'!$A$2:$Q$11,17)</f>
        <v>0</v>
      </c>
    </row>
    <row r="16" spans="1:26" s="1" customFormat="1" x14ac:dyDescent="0.45">
      <c r="A16" s="96"/>
      <c r="B16" s="115"/>
      <c r="C16" s="92"/>
      <c r="D16" s="91"/>
      <c r="E16" s="12"/>
      <c r="F16" s="12"/>
      <c r="G16" s="12"/>
      <c r="H16" s="12"/>
      <c r="I16" s="12"/>
      <c r="J16" s="15"/>
      <c r="K16" s="40"/>
      <c r="L16" s="91">
        <f>VLOOKUP($A16,'Project Reference'!$A$2:$C$11,3)</f>
        <v>0</v>
      </c>
      <c r="M16" s="115">
        <f>VLOOKUP($A16,'Project Reference'!$A$2:$D$11,4)</f>
        <v>0</v>
      </c>
      <c r="N16" s="115">
        <f>VLOOKUP($A16,'Project Reference'!$A$2:$E$11,5)</f>
        <v>0</v>
      </c>
      <c r="O16" s="91">
        <f>VLOOKUP($A16,'Project Reference'!$A$2:$F$11,6)</f>
        <v>0</v>
      </c>
      <c r="P16" s="91">
        <f>VLOOKUP($A16,'Project Reference'!$A$2:$G$11,7)</f>
        <v>0</v>
      </c>
      <c r="Q16" s="91">
        <f>VLOOKUP($A16,'Project Reference'!$A$2:$H$11,8)</f>
        <v>0</v>
      </c>
      <c r="R16" s="91">
        <f>VLOOKUP($A16,'Project Reference'!$A$2:$I$11,9)</f>
        <v>0</v>
      </c>
      <c r="S16" s="91">
        <f>VLOOKUP($A16,'Project Reference'!$A$2:$J$11,10)</f>
        <v>0</v>
      </c>
      <c r="T16" s="91">
        <f>VLOOKUP($A16,'Project Reference'!$A$2:$K$11,11)</f>
        <v>0</v>
      </c>
      <c r="U16" s="91">
        <f>VLOOKUP($A16,'Project Reference'!$A$2:$L$11,12)</f>
        <v>0</v>
      </c>
      <c r="V16" s="91">
        <f>VLOOKUP($A16,'Project Reference'!$A$2:$M$11,13)</f>
        <v>0</v>
      </c>
      <c r="W16" s="91">
        <f>VLOOKUP($A16,'Project Reference'!$A$2:$N$11,14)</f>
        <v>0</v>
      </c>
      <c r="X16" s="91">
        <f>VLOOKUP($A16,'Project Reference'!$A$2:$O$11,15)</f>
        <v>0</v>
      </c>
      <c r="Y16" s="91">
        <f>VLOOKUP($A16,'Project Reference'!$A$2:$P$11,16)</f>
        <v>0</v>
      </c>
      <c r="Z16" s="13">
        <f>VLOOKUP($A16,'Project Reference'!$A$2:$Q$11,17)</f>
        <v>0</v>
      </c>
    </row>
    <row r="17" spans="1:26" s="1" customFormat="1" x14ac:dyDescent="0.45">
      <c r="A17" s="96"/>
      <c r="B17" s="115"/>
      <c r="C17" s="92"/>
      <c r="D17" s="91"/>
      <c r="E17" s="12"/>
      <c r="F17" s="12"/>
      <c r="G17" s="12"/>
      <c r="H17" s="12"/>
      <c r="I17" s="12"/>
      <c r="J17" s="15"/>
      <c r="K17" s="40"/>
      <c r="L17" s="91">
        <f>VLOOKUP($A17,'Project Reference'!$A$2:$C$11,3)</f>
        <v>0</v>
      </c>
      <c r="M17" s="115">
        <f>VLOOKUP($A17,'Project Reference'!$A$2:$D$11,4)</f>
        <v>0</v>
      </c>
      <c r="N17" s="115">
        <f>VLOOKUP($A17,'Project Reference'!$A$2:$E$11,5)</f>
        <v>0</v>
      </c>
      <c r="O17" s="91">
        <f>VLOOKUP($A17,'Project Reference'!$A$2:$F$11,6)</f>
        <v>0</v>
      </c>
      <c r="P17" s="91">
        <f>VLOOKUP($A17,'Project Reference'!$A$2:$G$11,7)</f>
        <v>0</v>
      </c>
      <c r="Q17" s="91">
        <f>VLOOKUP($A17,'Project Reference'!$A$2:$H$11,8)</f>
        <v>0</v>
      </c>
      <c r="R17" s="91">
        <f>VLOOKUP($A17,'Project Reference'!$A$2:$I$11,9)</f>
        <v>0</v>
      </c>
      <c r="S17" s="91">
        <f>VLOOKUP($A17,'Project Reference'!$A$2:$J$11,10)</f>
        <v>0</v>
      </c>
      <c r="T17" s="91">
        <f>VLOOKUP($A17,'Project Reference'!$A$2:$K$11,11)</f>
        <v>0</v>
      </c>
      <c r="U17" s="91">
        <f>VLOOKUP($A17,'Project Reference'!$A$2:$L$11,12)</f>
        <v>0</v>
      </c>
      <c r="V17" s="91">
        <f>VLOOKUP($A17,'Project Reference'!$A$2:$M$11,13)</f>
        <v>0</v>
      </c>
      <c r="W17" s="91">
        <f>VLOOKUP($A17,'Project Reference'!$A$2:$N$11,14)</f>
        <v>0</v>
      </c>
      <c r="X17" s="91">
        <f>VLOOKUP($A17,'Project Reference'!$A$2:$O$11,15)</f>
        <v>0</v>
      </c>
      <c r="Y17" s="91">
        <f>VLOOKUP($A17,'Project Reference'!$A$2:$P$11,16)</f>
        <v>0</v>
      </c>
      <c r="Z17" s="13">
        <f>VLOOKUP($A17,'Project Reference'!$A$2:$Q$11,17)</f>
        <v>0</v>
      </c>
    </row>
    <row r="18" spans="1:26" s="1" customFormat="1" x14ac:dyDescent="0.45">
      <c r="A18" s="96"/>
      <c r="B18" s="115"/>
      <c r="C18" s="92"/>
      <c r="D18" s="91"/>
      <c r="E18" s="12"/>
      <c r="F18" s="12"/>
      <c r="G18" s="12"/>
      <c r="H18" s="12"/>
      <c r="I18" s="12"/>
      <c r="J18" s="15"/>
      <c r="K18" s="40"/>
      <c r="L18" s="91">
        <f>VLOOKUP($A18,'Project Reference'!$A$2:$C$11,3)</f>
        <v>0</v>
      </c>
      <c r="M18" s="115">
        <f>VLOOKUP($A18,'Project Reference'!$A$2:$D$11,4)</f>
        <v>0</v>
      </c>
      <c r="N18" s="115">
        <f>VLOOKUP($A18,'Project Reference'!$A$2:$E$11,5)</f>
        <v>0</v>
      </c>
      <c r="O18" s="91">
        <f>VLOOKUP($A18,'Project Reference'!$A$2:$F$11,6)</f>
        <v>0</v>
      </c>
      <c r="P18" s="91">
        <f>VLOOKUP($A18,'Project Reference'!$A$2:$G$11,7)</f>
        <v>0</v>
      </c>
      <c r="Q18" s="91">
        <f>VLOOKUP($A18,'Project Reference'!$A$2:$H$11,8)</f>
        <v>0</v>
      </c>
      <c r="R18" s="91">
        <f>VLOOKUP($A18,'Project Reference'!$A$2:$I$11,9)</f>
        <v>0</v>
      </c>
      <c r="S18" s="91">
        <f>VLOOKUP($A18,'Project Reference'!$A$2:$J$11,10)</f>
        <v>0</v>
      </c>
      <c r="T18" s="91">
        <f>VLOOKUP($A18,'Project Reference'!$A$2:$K$11,11)</f>
        <v>0</v>
      </c>
      <c r="U18" s="91">
        <f>VLOOKUP($A18,'Project Reference'!$A$2:$L$11,12)</f>
        <v>0</v>
      </c>
      <c r="V18" s="91">
        <f>VLOOKUP($A18,'Project Reference'!$A$2:$M$11,13)</f>
        <v>0</v>
      </c>
      <c r="W18" s="91">
        <f>VLOOKUP($A18,'Project Reference'!$A$2:$N$11,14)</f>
        <v>0</v>
      </c>
      <c r="X18" s="91">
        <f>VLOOKUP($A18,'Project Reference'!$A$2:$O$11,15)</f>
        <v>0</v>
      </c>
      <c r="Y18" s="91">
        <f>VLOOKUP($A18,'Project Reference'!$A$2:$P$11,16)</f>
        <v>0</v>
      </c>
      <c r="Z18" s="13">
        <f>VLOOKUP($A18,'Project Reference'!$A$2:$Q$11,17)</f>
        <v>0</v>
      </c>
    </row>
    <row r="19" spans="1:26" s="1" customFormat="1" x14ac:dyDescent="0.45">
      <c r="A19" s="96"/>
      <c r="B19" s="115"/>
      <c r="C19" s="92"/>
      <c r="D19" s="91"/>
      <c r="E19" s="12"/>
      <c r="F19" s="12"/>
      <c r="G19" s="12"/>
      <c r="H19" s="12"/>
      <c r="I19" s="12"/>
      <c r="J19" s="15"/>
      <c r="K19" s="40"/>
      <c r="L19" s="91">
        <f>VLOOKUP($A19,'Project Reference'!$A$2:$C$11,3)</f>
        <v>0</v>
      </c>
      <c r="M19" s="198">
        <f>VLOOKUP($A19,'Project Reference'!$A$2:$D$11,4)</f>
        <v>0</v>
      </c>
      <c r="N19" s="91">
        <f>VLOOKUP($A19,'Project Reference'!$A$2:$E$11,5)</f>
        <v>0</v>
      </c>
      <c r="O19" s="91">
        <f>VLOOKUP($A19,'Project Reference'!$A$2:$F$11,6)</f>
        <v>0</v>
      </c>
      <c r="P19" s="91">
        <f>VLOOKUP($A19,'Project Reference'!$A$2:$G$11,7)</f>
        <v>0</v>
      </c>
      <c r="Q19" s="91">
        <f>VLOOKUP($A19,'Project Reference'!$A$2:$H$11,8)</f>
        <v>0</v>
      </c>
      <c r="R19" s="91">
        <f>VLOOKUP($A19,'Project Reference'!$A$2:$I$11,9)</f>
        <v>0</v>
      </c>
      <c r="S19" s="91">
        <f>VLOOKUP($A19,'Project Reference'!$A$2:$J$11,10)</f>
        <v>0</v>
      </c>
      <c r="T19" s="91">
        <f>VLOOKUP($A19,'Project Reference'!$A$2:$K$11,11)</f>
        <v>0</v>
      </c>
      <c r="U19" s="91">
        <f>VLOOKUP($A19,'Project Reference'!$A$2:$L$11,12)</f>
        <v>0</v>
      </c>
      <c r="V19" s="91">
        <f>VLOOKUP($A19,'Project Reference'!$A$2:$M$11,13)</f>
        <v>0</v>
      </c>
      <c r="W19" s="91">
        <f>VLOOKUP($A19,'Project Reference'!$A$2:$N$11,14)</f>
        <v>0</v>
      </c>
      <c r="X19" s="91">
        <f>VLOOKUP($A19,'Project Reference'!$A$2:$O$11,15)</f>
        <v>0</v>
      </c>
      <c r="Y19" s="91">
        <f>VLOOKUP($A19,'Project Reference'!$A$2:$P$11,16)</f>
        <v>0</v>
      </c>
      <c r="Z19" s="13">
        <f>VLOOKUP($A19,'Project Reference'!$A$2:$Q$11,17)</f>
        <v>0</v>
      </c>
    </row>
    <row r="20" spans="1:26" s="1" customFormat="1" x14ac:dyDescent="0.45">
      <c r="A20" s="96"/>
      <c r="B20" s="115"/>
      <c r="C20" s="92"/>
      <c r="D20" s="91"/>
      <c r="E20" s="12"/>
      <c r="F20" s="12"/>
      <c r="G20" s="12"/>
      <c r="H20" s="12"/>
      <c r="I20" s="12"/>
      <c r="J20" s="15"/>
      <c r="K20" s="40"/>
      <c r="L20" s="91">
        <f>VLOOKUP($A20,'Project Reference'!$A$2:$C$11,3)</f>
        <v>0</v>
      </c>
      <c r="M20" s="115">
        <f>VLOOKUP($A20,'Project Reference'!$A$2:$D$11,4)</f>
        <v>0</v>
      </c>
      <c r="N20" s="115">
        <f>VLOOKUP($A20,'Project Reference'!$A$2:$E$11,5)</f>
        <v>0</v>
      </c>
      <c r="O20" s="91">
        <f>VLOOKUP($A20,'Project Reference'!$A$2:$F$11,6)</f>
        <v>0</v>
      </c>
      <c r="P20" s="91">
        <f>VLOOKUP($A20,'Project Reference'!$A$2:$G$11,7)</f>
        <v>0</v>
      </c>
      <c r="Q20" s="91">
        <f>VLOOKUP($A20,'Project Reference'!$A$2:$H$11,8)</f>
        <v>0</v>
      </c>
      <c r="R20" s="91">
        <f>VLOOKUP($A20,'Project Reference'!$A$2:$I$11,9)</f>
        <v>0</v>
      </c>
      <c r="S20" s="91">
        <f>VLOOKUP($A20,'Project Reference'!$A$2:$J$11,10)</f>
        <v>0</v>
      </c>
      <c r="T20" s="91">
        <f>VLOOKUP($A20,'Project Reference'!$A$2:$K$11,11)</f>
        <v>0</v>
      </c>
      <c r="U20" s="91">
        <f>VLOOKUP($A20,'Project Reference'!$A$2:$L$11,12)</f>
        <v>0</v>
      </c>
      <c r="V20" s="91">
        <f>VLOOKUP($A20,'Project Reference'!$A$2:$M$11,13)</f>
        <v>0</v>
      </c>
      <c r="W20" s="91">
        <f>VLOOKUP($A20,'Project Reference'!$A$2:$N$11,14)</f>
        <v>0</v>
      </c>
      <c r="X20" s="91">
        <f>VLOOKUP($A20,'Project Reference'!$A$2:$O$11,15)</f>
        <v>0</v>
      </c>
      <c r="Y20" s="91">
        <f>VLOOKUP($A20,'Project Reference'!$A$2:$P$11,16)</f>
        <v>0</v>
      </c>
      <c r="Z20" s="13">
        <f>VLOOKUP($A20,'Project Reference'!$A$2:$Q$11,17)</f>
        <v>0</v>
      </c>
    </row>
    <row r="21" spans="1:26" s="1" customFormat="1" x14ac:dyDescent="0.45">
      <c r="A21" s="96"/>
      <c r="B21" s="115"/>
      <c r="C21" s="92"/>
      <c r="D21" s="91"/>
      <c r="E21" s="12"/>
      <c r="F21" s="12"/>
      <c r="G21" s="12"/>
      <c r="H21" s="12"/>
      <c r="I21" s="12"/>
      <c r="J21" s="15"/>
      <c r="K21" s="40"/>
      <c r="L21" s="91">
        <f>VLOOKUP($A21,'Project Reference'!$A$2:$C$11,3)</f>
        <v>0</v>
      </c>
      <c r="M21" s="115">
        <f>VLOOKUP($A21,'Project Reference'!$A$2:$D$11,4)</f>
        <v>0</v>
      </c>
      <c r="N21" s="115">
        <f>VLOOKUP($A21,'Project Reference'!$A$2:$E$11,5)</f>
        <v>0</v>
      </c>
      <c r="O21" s="91">
        <f>VLOOKUP($A21,'Project Reference'!$A$2:$F$11,6)</f>
        <v>0</v>
      </c>
      <c r="P21" s="91">
        <f>VLOOKUP($A21,'Project Reference'!$A$2:$G$11,7)</f>
        <v>0</v>
      </c>
      <c r="Q21" s="91">
        <f>VLOOKUP($A21,'Project Reference'!$A$2:$H$11,8)</f>
        <v>0</v>
      </c>
      <c r="R21" s="91">
        <f>VLOOKUP($A21,'Project Reference'!$A$2:$I$11,9)</f>
        <v>0</v>
      </c>
      <c r="S21" s="91">
        <f>VLOOKUP($A21,'Project Reference'!$A$2:$J$11,10)</f>
        <v>0</v>
      </c>
      <c r="T21" s="91">
        <f>VLOOKUP($A21,'Project Reference'!$A$2:$K$11,11)</f>
        <v>0</v>
      </c>
      <c r="U21" s="91">
        <f>VLOOKUP($A21,'Project Reference'!$A$2:$L$11,12)</f>
        <v>0</v>
      </c>
      <c r="V21" s="91">
        <f>VLOOKUP($A21,'Project Reference'!$A$2:$M$11,13)</f>
        <v>0</v>
      </c>
      <c r="W21" s="91">
        <f>VLOOKUP($A21,'Project Reference'!$A$2:$N$11,14)</f>
        <v>0</v>
      </c>
      <c r="X21" s="91">
        <f>VLOOKUP($A21,'Project Reference'!$A$2:$O$11,15)</f>
        <v>0</v>
      </c>
      <c r="Y21" s="91">
        <f>VLOOKUP($A21,'Project Reference'!$A$2:$P$11,16)</f>
        <v>0</v>
      </c>
      <c r="Z21" s="13">
        <f>VLOOKUP($A21,'Project Reference'!$A$2:$Q$11,17)</f>
        <v>0</v>
      </c>
    </row>
    <row r="22" spans="1:26" s="1" customFormat="1" x14ac:dyDescent="0.45">
      <c r="A22" s="96"/>
      <c r="B22" s="115"/>
      <c r="C22" s="92"/>
      <c r="D22" s="91"/>
      <c r="E22" s="12"/>
      <c r="F22" s="12"/>
      <c r="G22" s="12"/>
      <c r="H22" s="12"/>
      <c r="I22" s="12"/>
      <c r="J22" s="15"/>
      <c r="K22" s="40"/>
      <c r="L22" s="91">
        <f>VLOOKUP($A22,'Project Reference'!$A$2:$C$11,3)</f>
        <v>0</v>
      </c>
      <c r="M22" s="115">
        <f>VLOOKUP($A22,'Project Reference'!$A$2:$D$11,4)</f>
        <v>0</v>
      </c>
      <c r="N22" s="115">
        <f>VLOOKUP($A22,'Project Reference'!$A$2:$E$11,5)</f>
        <v>0</v>
      </c>
      <c r="O22" s="91">
        <f>VLOOKUP($A22,'Project Reference'!$A$2:$F$11,6)</f>
        <v>0</v>
      </c>
      <c r="P22" s="91">
        <f>VLOOKUP($A22,'Project Reference'!$A$2:$G$11,7)</f>
        <v>0</v>
      </c>
      <c r="Q22" s="91">
        <f>VLOOKUP($A22,'Project Reference'!$A$2:$H$11,8)</f>
        <v>0</v>
      </c>
      <c r="R22" s="91">
        <f>VLOOKUP($A22,'Project Reference'!$A$2:$I$11,9)</f>
        <v>0</v>
      </c>
      <c r="S22" s="91">
        <f>VLOOKUP($A22,'Project Reference'!$A$2:$J$11,10)</f>
        <v>0</v>
      </c>
      <c r="T22" s="91">
        <f>VLOOKUP($A22,'Project Reference'!$A$2:$K$11,11)</f>
        <v>0</v>
      </c>
      <c r="U22" s="91">
        <f>VLOOKUP($A22,'Project Reference'!$A$2:$L$11,12)</f>
        <v>0</v>
      </c>
      <c r="V22" s="91">
        <f>VLOOKUP($A22,'Project Reference'!$A$2:$M$11,13)</f>
        <v>0</v>
      </c>
      <c r="W22" s="91">
        <f>VLOOKUP($A22,'Project Reference'!$A$2:$N$11,14)</f>
        <v>0</v>
      </c>
      <c r="X22" s="91">
        <f>VLOOKUP($A22,'Project Reference'!$A$2:$O$11,15)</f>
        <v>0</v>
      </c>
      <c r="Y22" s="91">
        <f>VLOOKUP($A22,'Project Reference'!$A$2:$P$11,16)</f>
        <v>0</v>
      </c>
      <c r="Z22" s="13">
        <f>VLOOKUP($A22,'Project Reference'!$A$2:$Q$11,17)</f>
        <v>0</v>
      </c>
    </row>
    <row r="23" spans="1:26" s="1" customFormat="1" x14ac:dyDescent="0.45">
      <c r="A23" s="96"/>
      <c r="B23" s="115"/>
      <c r="C23" s="92"/>
      <c r="D23" s="91"/>
      <c r="E23" s="12"/>
      <c r="F23" s="12"/>
      <c r="G23" s="12"/>
      <c r="H23" s="12"/>
      <c r="I23" s="12"/>
      <c r="J23" s="15"/>
      <c r="K23" s="40"/>
      <c r="L23" s="91">
        <f>VLOOKUP($A23,'Project Reference'!$A$2:$C$11,3)</f>
        <v>0</v>
      </c>
      <c r="M23" s="115">
        <f>VLOOKUP($A23,'Project Reference'!$A$2:$D$11,4)</f>
        <v>0</v>
      </c>
      <c r="N23" s="115">
        <f>VLOOKUP($A23,'Project Reference'!$A$2:$E$11,5)</f>
        <v>0</v>
      </c>
      <c r="O23" s="91">
        <f>VLOOKUP($A23,'Project Reference'!$A$2:$F$11,6)</f>
        <v>0</v>
      </c>
      <c r="P23" s="91">
        <f>VLOOKUP($A23,'Project Reference'!$A$2:$G$11,7)</f>
        <v>0</v>
      </c>
      <c r="Q23" s="91">
        <f>VLOOKUP($A23,'Project Reference'!$A$2:$H$11,8)</f>
        <v>0</v>
      </c>
      <c r="R23" s="91">
        <f>VLOOKUP($A23,'Project Reference'!$A$2:$I$11,9)</f>
        <v>0</v>
      </c>
      <c r="S23" s="91">
        <f>VLOOKUP($A23,'Project Reference'!$A$2:$J$11,10)</f>
        <v>0</v>
      </c>
      <c r="T23" s="91">
        <f>VLOOKUP($A23,'Project Reference'!$A$2:$K$11,11)</f>
        <v>0</v>
      </c>
      <c r="U23" s="91">
        <f>VLOOKUP($A23,'Project Reference'!$A$2:$L$11,12)</f>
        <v>0</v>
      </c>
      <c r="V23" s="91">
        <f>VLOOKUP($A23,'Project Reference'!$A$2:$M$11,13)</f>
        <v>0</v>
      </c>
      <c r="W23" s="91">
        <f>VLOOKUP($A23,'Project Reference'!$A$2:$N$11,14)</f>
        <v>0</v>
      </c>
      <c r="X23" s="91">
        <f>VLOOKUP($A23,'Project Reference'!$A$2:$O$11,15)</f>
        <v>0</v>
      </c>
      <c r="Y23" s="91">
        <f>VLOOKUP($A23,'Project Reference'!$A$2:$P$11,16)</f>
        <v>0</v>
      </c>
      <c r="Z23" s="13">
        <f>VLOOKUP($A23,'Project Reference'!$A$2:$Q$11,17)</f>
        <v>0</v>
      </c>
    </row>
    <row r="24" spans="1:26" s="1" customFormat="1" x14ac:dyDescent="0.45">
      <c r="A24" s="96"/>
      <c r="B24" s="115"/>
      <c r="C24" s="92"/>
      <c r="D24" s="91"/>
      <c r="E24" s="12"/>
      <c r="F24" s="12"/>
      <c r="G24" s="12"/>
      <c r="H24" s="12"/>
      <c r="I24" s="12"/>
      <c r="J24" s="15"/>
      <c r="K24" s="40"/>
      <c r="L24" s="91">
        <f>VLOOKUP($A24,'Project Reference'!$A$2:$C$11,3)</f>
        <v>0</v>
      </c>
      <c r="M24" s="115">
        <f>VLOOKUP($A24,'Project Reference'!$A$2:$D$11,4)</f>
        <v>0</v>
      </c>
      <c r="N24" s="115">
        <f>VLOOKUP($A24,'Project Reference'!$A$2:$E$11,5)</f>
        <v>0</v>
      </c>
      <c r="O24" s="91">
        <f>VLOOKUP($A24,'Project Reference'!$A$2:$F$11,6)</f>
        <v>0</v>
      </c>
      <c r="P24" s="91">
        <f>VLOOKUP($A24,'Project Reference'!$A$2:$G$11,7)</f>
        <v>0</v>
      </c>
      <c r="Q24" s="91">
        <f>VLOOKUP($A24,'Project Reference'!$A$2:$H$11,8)</f>
        <v>0</v>
      </c>
      <c r="R24" s="91">
        <f>VLOOKUP($A24,'Project Reference'!$A$2:$I$11,9)</f>
        <v>0</v>
      </c>
      <c r="S24" s="91">
        <f>VLOOKUP($A24,'Project Reference'!$A$2:$J$11,10)</f>
        <v>0</v>
      </c>
      <c r="T24" s="91">
        <f>VLOOKUP($A24,'Project Reference'!$A$2:$K$11,11)</f>
        <v>0</v>
      </c>
      <c r="U24" s="91">
        <f>VLOOKUP($A24,'Project Reference'!$A$2:$L$11,12)</f>
        <v>0</v>
      </c>
      <c r="V24" s="91">
        <f>VLOOKUP($A24,'Project Reference'!$A$2:$M$11,13)</f>
        <v>0</v>
      </c>
      <c r="W24" s="91">
        <f>VLOOKUP($A24,'Project Reference'!$A$2:$N$11,14)</f>
        <v>0</v>
      </c>
      <c r="X24" s="91">
        <f>VLOOKUP($A24,'Project Reference'!$A$2:$O$11,15)</f>
        <v>0</v>
      </c>
      <c r="Y24" s="91">
        <f>VLOOKUP($A24,'Project Reference'!$A$2:$P$11,16)</f>
        <v>0</v>
      </c>
      <c r="Z24" s="13">
        <f>VLOOKUP($A24,'Project Reference'!$A$2:$Q$11,17)</f>
        <v>0</v>
      </c>
    </row>
    <row r="25" spans="1:26" s="1" customFormat="1" x14ac:dyDescent="0.45">
      <c r="A25" s="96"/>
      <c r="B25" s="115"/>
      <c r="C25" s="92"/>
      <c r="D25" s="91"/>
      <c r="E25" s="12"/>
      <c r="F25" s="12"/>
      <c r="G25" s="12"/>
      <c r="H25" s="12"/>
      <c r="I25" s="12"/>
      <c r="J25" s="15"/>
      <c r="K25" s="40"/>
      <c r="L25" s="91">
        <f>VLOOKUP($A25,'Project Reference'!$A$2:$C$11,3)</f>
        <v>0</v>
      </c>
      <c r="M25" s="115">
        <f>VLOOKUP($A25,'Project Reference'!$A$2:$D$11,4)</f>
        <v>0</v>
      </c>
      <c r="N25" s="115">
        <f>VLOOKUP($A25,'Project Reference'!$A$2:$E$11,5)</f>
        <v>0</v>
      </c>
      <c r="O25" s="91">
        <f>VLOOKUP($A25,'Project Reference'!$A$2:$F$11,6)</f>
        <v>0</v>
      </c>
      <c r="P25" s="91">
        <f>VLOOKUP($A25,'Project Reference'!$A$2:$G$11,7)</f>
        <v>0</v>
      </c>
      <c r="Q25" s="91">
        <f>VLOOKUP($A25,'Project Reference'!$A$2:$H$11,8)</f>
        <v>0</v>
      </c>
      <c r="R25" s="91">
        <f>VLOOKUP($A25,'Project Reference'!$A$2:$I$11,9)</f>
        <v>0</v>
      </c>
      <c r="S25" s="91">
        <f>VLOOKUP($A25,'Project Reference'!$A$2:$J$11,10)</f>
        <v>0</v>
      </c>
      <c r="T25" s="91">
        <f>VLOOKUP($A25,'Project Reference'!$A$2:$K$11,11)</f>
        <v>0</v>
      </c>
      <c r="U25" s="91">
        <f>VLOOKUP($A25,'Project Reference'!$A$2:$L$11,12)</f>
        <v>0</v>
      </c>
      <c r="V25" s="91">
        <f>VLOOKUP($A25,'Project Reference'!$A$2:$M$11,13)</f>
        <v>0</v>
      </c>
      <c r="W25" s="91">
        <f>VLOOKUP($A25,'Project Reference'!$A$2:$N$11,14)</f>
        <v>0</v>
      </c>
      <c r="X25" s="91">
        <f>VLOOKUP($A25,'Project Reference'!$A$2:$O$11,15)</f>
        <v>0</v>
      </c>
      <c r="Y25" s="91">
        <f>VLOOKUP($A25,'Project Reference'!$A$2:$P$11,16)</f>
        <v>0</v>
      </c>
      <c r="Z25" s="13">
        <f>VLOOKUP($A25,'Project Reference'!$A$2:$Q$11,17)</f>
        <v>0</v>
      </c>
    </row>
    <row r="26" spans="1:26" s="1" customFormat="1" x14ac:dyDescent="0.45">
      <c r="A26" s="96"/>
      <c r="B26" s="115"/>
      <c r="C26" s="92"/>
      <c r="D26" s="91"/>
      <c r="E26" s="12"/>
      <c r="F26" s="12"/>
      <c r="G26" s="12"/>
      <c r="H26" s="12"/>
      <c r="I26" s="12"/>
      <c r="J26" s="15"/>
      <c r="K26" s="40"/>
      <c r="L26" s="91">
        <f>VLOOKUP($A26,'Project Reference'!$A$2:$C$11,3)</f>
        <v>0</v>
      </c>
      <c r="M26" s="115">
        <f>VLOOKUP($A26,'Project Reference'!$A$2:$D$11,4)</f>
        <v>0</v>
      </c>
      <c r="N26" s="115">
        <f>VLOOKUP($A26,'Project Reference'!$A$2:$E$11,5)</f>
        <v>0</v>
      </c>
      <c r="O26" s="91">
        <f>VLOOKUP($A26,'Project Reference'!$A$2:$F$11,6)</f>
        <v>0</v>
      </c>
      <c r="P26" s="91">
        <f>VLOOKUP($A26,'Project Reference'!$A$2:$G$11,7)</f>
        <v>0</v>
      </c>
      <c r="Q26" s="91">
        <f>VLOOKUP($A26,'Project Reference'!$A$2:$H$11,8)</f>
        <v>0</v>
      </c>
      <c r="R26" s="91">
        <f>VLOOKUP($A26,'Project Reference'!$A$2:$I$11,9)</f>
        <v>0</v>
      </c>
      <c r="S26" s="91">
        <f>VLOOKUP($A26,'Project Reference'!$A$2:$J$11,10)</f>
        <v>0</v>
      </c>
      <c r="T26" s="91">
        <f>VLOOKUP($A26,'Project Reference'!$A$2:$K$11,11)</f>
        <v>0</v>
      </c>
      <c r="U26" s="91">
        <f>VLOOKUP($A26,'Project Reference'!$A$2:$L$11,12)</f>
        <v>0</v>
      </c>
      <c r="V26" s="91">
        <f>VLOOKUP($A26,'Project Reference'!$A$2:$M$11,13)</f>
        <v>0</v>
      </c>
      <c r="W26" s="91">
        <f>VLOOKUP($A26,'Project Reference'!$A$2:$N$11,14)</f>
        <v>0</v>
      </c>
      <c r="X26" s="91">
        <f>VLOOKUP($A26,'Project Reference'!$A$2:$O$11,15)</f>
        <v>0</v>
      </c>
      <c r="Y26" s="91">
        <f>VLOOKUP($A26,'Project Reference'!$A$2:$P$11,16)</f>
        <v>0</v>
      </c>
      <c r="Z26" s="13">
        <f>VLOOKUP($A26,'Project Reference'!$A$2:$Q$11,17)</f>
        <v>0</v>
      </c>
    </row>
    <row r="27" spans="1:26" s="1" customFormat="1" x14ac:dyDescent="0.45">
      <c r="A27" s="96"/>
      <c r="B27" s="115"/>
      <c r="C27" s="92"/>
      <c r="D27" s="91"/>
      <c r="E27" s="12"/>
      <c r="F27" s="12"/>
      <c r="G27" s="12"/>
      <c r="H27" s="12"/>
      <c r="I27" s="12"/>
      <c r="J27" s="15"/>
      <c r="K27" s="40"/>
      <c r="L27" s="91">
        <f>VLOOKUP($A27,'Project Reference'!$A$2:$C$11,3)</f>
        <v>0</v>
      </c>
      <c r="M27" s="115">
        <f>VLOOKUP($A27,'Project Reference'!$A$2:$D$11,4)</f>
        <v>0</v>
      </c>
      <c r="N27" s="115">
        <f>VLOOKUP($A27,'Project Reference'!$A$2:$E$11,5)</f>
        <v>0</v>
      </c>
      <c r="O27" s="91">
        <f>VLOOKUP($A27,'Project Reference'!$A$2:$F$11,6)</f>
        <v>0</v>
      </c>
      <c r="P27" s="91">
        <f>VLOOKUP($A27,'Project Reference'!$A$2:$G$11,7)</f>
        <v>0</v>
      </c>
      <c r="Q27" s="91">
        <f>VLOOKUP($A27,'Project Reference'!$A$2:$H$11,8)</f>
        <v>0</v>
      </c>
      <c r="R27" s="91">
        <f>VLOOKUP($A27,'Project Reference'!$A$2:$I$11,9)</f>
        <v>0</v>
      </c>
      <c r="S27" s="91">
        <f>VLOOKUP($A27,'Project Reference'!$A$2:$J$11,10)</f>
        <v>0</v>
      </c>
      <c r="T27" s="91">
        <f>VLOOKUP($A27,'Project Reference'!$A$2:$K$11,11)</f>
        <v>0</v>
      </c>
      <c r="U27" s="91">
        <f>VLOOKUP($A27,'Project Reference'!$A$2:$L$11,12)</f>
        <v>0</v>
      </c>
      <c r="V27" s="91">
        <f>VLOOKUP($A27,'Project Reference'!$A$2:$M$11,13)</f>
        <v>0</v>
      </c>
      <c r="W27" s="91">
        <f>VLOOKUP($A27,'Project Reference'!$A$2:$N$11,14)</f>
        <v>0</v>
      </c>
      <c r="X27" s="91">
        <f>VLOOKUP($A27,'Project Reference'!$A$2:$O$11,15)</f>
        <v>0</v>
      </c>
      <c r="Y27" s="91">
        <f>VLOOKUP($A27,'Project Reference'!$A$2:$P$11,16)</f>
        <v>0</v>
      </c>
      <c r="Z27" s="13">
        <f>VLOOKUP($A27,'Project Reference'!$A$2:$Q$11,17)</f>
        <v>0</v>
      </c>
    </row>
    <row r="28" spans="1:26" s="1" customFormat="1" x14ac:dyDescent="0.45">
      <c r="A28" s="96"/>
      <c r="B28" s="115"/>
      <c r="C28" s="92"/>
      <c r="D28" s="91"/>
      <c r="E28" s="12"/>
      <c r="F28" s="12"/>
      <c r="G28" s="12"/>
      <c r="H28" s="12"/>
      <c r="I28" s="12"/>
      <c r="J28" s="15"/>
      <c r="K28" s="40"/>
      <c r="L28" s="91">
        <f>VLOOKUP($A28,'Project Reference'!$A$2:$C$11,3)</f>
        <v>0</v>
      </c>
      <c r="M28" s="115">
        <f>VLOOKUP($A28,'Project Reference'!$A$2:$D$11,4)</f>
        <v>0</v>
      </c>
      <c r="N28" s="115">
        <f>VLOOKUP($A28,'Project Reference'!$A$2:$E$11,5)</f>
        <v>0</v>
      </c>
      <c r="O28" s="91">
        <f>VLOOKUP($A28,'Project Reference'!$A$2:$F$11,6)</f>
        <v>0</v>
      </c>
      <c r="P28" s="91">
        <f>VLOOKUP($A28,'Project Reference'!$A$2:$G$11,7)</f>
        <v>0</v>
      </c>
      <c r="Q28" s="91">
        <f>VLOOKUP($A28,'Project Reference'!$A$2:$H$11,8)</f>
        <v>0</v>
      </c>
      <c r="R28" s="91">
        <f>VLOOKUP($A28,'Project Reference'!$A$2:$I$11,9)</f>
        <v>0</v>
      </c>
      <c r="S28" s="91">
        <f>VLOOKUP($A28,'Project Reference'!$A$2:$J$11,10)</f>
        <v>0</v>
      </c>
      <c r="T28" s="91">
        <f>VLOOKUP($A28,'Project Reference'!$A$2:$K$11,11)</f>
        <v>0</v>
      </c>
      <c r="U28" s="91">
        <f>VLOOKUP($A28,'Project Reference'!$A$2:$L$11,12)</f>
        <v>0</v>
      </c>
      <c r="V28" s="91">
        <f>VLOOKUP($A28,'Project Reference'!$A$2:$M$11,13)</f>
        <v>0</v>
      </c>
      <c r="W28" s="91">
        <f>VLOOKUP($A28,'Project Reference'!$A$2:$N$11,14)</f>
        <v>0</v>
      </c>
      <c r="X28" s="91">
        <f>VLOOKUP($A28,'Project Reference'!$A$2:$O$11,15)</f>
        <v>0</v>
      </c>
      <c r="Y28" s="91">
        <f>VLOOKUP($A28,'Project Reference'!$A$2:$P$11,16)</f>
        <v>0</v>
      </c>
      <c r="Z28" s="13">
        <f>VLOOKUP($A28,'Project Reference'!$A$2:$Q$11,17)</f>
        <v>0</v>
      </c>
    </row>
    <row r="29" spans="1:26" s="1" customFormat="1" x14ac:dyDescent="0.45">
      <c r="A29" s="96"/>
      <c r="B29" s="115"/>
      <c r="C29" s="92"/>
      <c r="D29" s="91"/>
      <c r="E29" s="12"/>
      <c r="F29" s="12"/>
      <c r="G29" s="12"/>
      <c r="H29" s="12"/>
      <c r="I29" s="12"/>
      <c r="J29" s="15"/>
      <c r="K29" s="40"/>
      <c r="L29" s="91">
        <f>VLOOKUP($A29,'Project Reference'!$A$2:$C$11,3)</f>
        <v>0</v>
      </c>
      <c r="M29" s="115">
        <f>VLOOKUP($A29,'Project Reference'!$A$2:$D$11,4)</f>
        <v>0</v>
      </c>
      <c r="N29" s="115">
        <f>VLOOKUP($A29,'Project Reference'!$A$2:$E$11,5)</f>
        <v>0</v>
      </c>
      <c r="O29" s="91">
        <f>VLOOKUP($A29,'Project Reference'!$A$2:$F$11,6)</f>
        <v>0</v>
      </c>
      <c r="P29" s="91">
        <f>VLOOKUP($A29,'Project Reference'!$A$2:$G$11,7)</f>
        <v>0</v>
      </c>
      <c r="Q29" s="91">
        <f>VLOOKUP($A29,'Project Reference'!$A$2:$H$11,8)</f>
        <v>0</v>
      </c>
      <c r="R29" s="91">
        <f>VLOOKUP($A29,'Project Reference'!$A$2:$I$11,9)</f>
        <v>0</v>
      </c>
      <c r="S29" s="91">
        <f>VLOOKUP($A29,'Project Reference'!$A$2:$J$11,10)</f>
        <v>0</v>
      </c>
      <c r="T29" s="91">
        <f>VLOOKUP($A29,'Project Reference'!$A$2:$K$11,11)</f>
        <v>0</v>
      </c>
      <c r="U29" s="91">
        <f>VLOOKUP($A29,'Project Reference'!$A$2:$L$11,12)</f>
        <v>0</v>
      </c>
      <c r="V29" s="91">
        <f>VLOOKUP($A29,'Project Reference'!$A$2:$M$11,13)</f>
        <v>0</v>
      </c>
      <c r="W29" s="91">
        <f>VLOOKUP($A29,'Project Reference'!$A$2:$N$11,14)</f>
        <v>0</v>
      </c>
      <c r="X29" s="91">
        <f>VLOOKUP($A29,'Project Reference'!$A$2:$O$11,15)</f>
        <v>0</v>
      </c>
      <c r="Y29" s="91">
        <f>VLOOKUP($A29,'Project Reference'!$A$2:$P$11,16)</f>
        <v>0</v>
      </c>
      <c r="Z29" s="13">
        <f>VLOOKUP($A29,'Project Reference'!$A$2:$Q$11,17)</f>
        <v>0</v>
      </c>
    </row>
    <row r="30" spans="1:26" s="1" customFormat="1" x14ac:dyDescent="0.45">
      <c r="A30" s="96"/>
      <c r="B30" s="115"/>
      <c r="C30" s="92"/>
      <c r="D30" s="91"/>
      <c r="E30" s="12"/>
      <c r="F30" s="12"/>
      <c r="G30" s="12"/>
      <c r="H30" s="12"/>
      <c r="I30" s="12"/>
      <c r="J30" s="15"/>
      <c r="K30" s="40"/>
      <c r="L30" s="91">
        <f>VLOOKUP($A30,'Project Reference'!$A$2:$C$11,3)</f>
        <v>0</v>
      </c>
      <c r="M30" s="115">
        <f>VLOOKUP($A30,'Project Reference'!$A$2:$D$11,4)</f>
        <v>0</v>
      </c>
      <c r="N30" s="115">
        <f>VLOOKUP($A30,'Project Reference'!$A$2:$E$11,5)</f>
        <v>0</v>
      </c>
      <c r="O30" s="91">
        <f>VLOOKUP($A30,'Project Reference'!$A$2:$F$11,6)</f>
        <v>0</v>
      </c>
      <c r="P30" s="91">
        <f>VLOOKUP($A30,'Project Reference'!$A$2:$G$11,7)</f>
        <v>0</v>
      </c>
      <c r="Q30" s="91">
        <f>VLOOKUP($A30,'Project Reference'!$A$2:$H$11,8)</f>
        <v>0</v>
      </c>
      <c r="R30" s="91">
        <f>VLOOKUP($A30,'Project Reference'!$A$2:$I$11,9)</f>
        <v>0</v>
      </c>
      <c r="S30" s="91">
        <f>VLOOKUP($A30,'Project Reference'!$A$2:$J$11,10)</f>
        <v>0</v>
      </c>
      <c r="T30" s="91">
        <f>VLOOKUP($A30,'Project Reference'!$A$2:$K$11,11)</f>
        <v>0</v>
      </c>
      <c r="U30" s="91">
        <f>VLOOKUP($A30,'Project Reference'!$A$2:$L$11,12)</f>
        <v>0</v>
      </c>
      <c r="V30" s="91">
        <f>VLOOKUP($A30,'Project Reference'!$A$2:$M$11,13)</f>
        <v>0</v>
      </c>
      <c r="W30" s="91">
        <f>VLOOKUP($A30,'Project Reference'!$A$2:$N$11,14)</f>
        <v>0</v>
      </c>
      <c r="X30" s="91">
        <f>VLOOKUP($A30,'Project Reference'!$A$2:$O$11,15)</f>
        <v>0</v>
      </c>
      <c r="Y30" s="91">
        <f>VLOOKUP($A30,'Project Reference'!$A$2:$P$11,16)</f>
        <v>0</v>
      </c>
      <c r="Z30" s="13">
        <f>VLOOKUP($A30,'Project Reference'!$A$2:$Q$11,17)</f>
        <v>0</v>
      </c>
    </row>
    <row r="31" spans="1:26" s="1" customFormat="1" x14ac:dyDescent="0.45">
      <c r="A31" s="96"/>
      <c r="B31" s="115"/>
      <c r="C31" s="92"/>
      <c r="D31" s="91"/>
      <c r="E31" s="12"/>
      <c r="F31" s="12"/>
      <c r="G31" s="12"/>
      <c r="H31" s="12"/>
      <c r="I31" s="12"/>
      <c r="J31" s="15"/>
      <c r="K31" s="40"/>
      <c r="L31" s="91">
        <f>VLOOKUP($A31,'Project Reference'!$A$2:$C$11,3)</f>
        <v>0</v>
      </c>
      <c r="M31" s="115">
        <f>VLOOKUP($A31,'Project Reference'!$A$2:$D$11,4)</f>
        <v>0</v>
      </c>
      <c r="N31" s="115">
        <f>VLOOKUP($A31,'Project Reference'!$A$2:$E$11,5)</f>
        <v>0</v>
      </c>
      <c r="O31" s="91">
        <f>VLOOKUP($A31,'Project Reference'!$A$2:$F$11,6)</f>
        <v>0</v>
      </c>
      <c r="P31" s="91">
        <f>VLOOKUP($A31,'Project Reference'!$A$2:$G$11,7)</f>
        <v>0</v>
      </c>
      <c r="Q31" s="91">
        <f>VLOOKUP($A31,'Project Reference'!$A$2:$H$11,8)</f>
        <v>0</v>
      </c>
      <c r="R31" s="91">
        <f>VLOOKUP($A31,'Project Reference'!$A$2:$I$11,9)</f>
        <v>0</v>
      </c>
      <c r="S31" s="91">
        <f>VLOOKUP($A31,'Project Reference'!$A$2:$J$11,10)</f>
        <v>0</v>
      </c>
      <c r="T31" s="91">
        <f>VLOOKUP($A31,'Project Reference'!$A$2:$K$11,11)</f>
        <v>0</v>
      </c>
      <c r="U31" s="91">
        <f>VLOOKUP($A31,'Project Reference'!$A$2:$L$11,12)</f>
        <v>0</v>
      </c>
      <c r="V31" s="91">
        <f>VLOOKUP($A31,'Project Reference'!$A$2:$M$11,13)</f>
        <v>0</v>
      </c>
      <c r="W31" s="91">
        <f>VLOOKUP($A31,'Project Reference'!$A$2:$N$11,14)</f>
        <v>0</v>
      </c>
      <c r="X31" s="91">
        <f>VLOOKUP($A31,'Project Reference'!$A$2:$O$11,15)</f>
        <v>0</v>
      </c>
      <c r="Y31" s="91">
        <f>VLOOKUP($A31,'Project Reference'!$A$2:$P$11,16)</f>
        <v>0</v>
      </c>
      <c r="Z31" s="13">
        <f>VLOOKUP($A31,'Project Reference'!$A$2:$Q$11,17)</f>
        <v>0</v>
      </c>
    </row>
    <row r="32" spans="1:26" s="1" customFormat="1" x14ac:dyDescent="0.45">
      <c r="A32" s="96"/>
      <c r="B32" s="115"/>
      <c r="C32" s="92"/>
      <c r="D32" s="91"/>
      <c r="E32" s="12"/>
      <c r="F32" s="12"/>
      <c r="G32" s="12"/>
      <c r="H32" s="12"/>
      <c r="I32" s="12"/>
      <c r="J32" s="15"/>
      <c r="K32" s="40"/>
      <c r="L32" s="91">
        <f>VLOOKUP($A32,'Project Reference'!$A$2:$C$11,3)</f>
        <v>0</v>
      </c>
      <c r="M32" s="115">
        <f>VLOOKUP($A32,'Project Reference'!$A$2:$D$11,4)</f>
        <v>0</v>
      </c>
      <c r="N32" s="115">
        <f>VLOOKUP($A32,'Project Reference'!$A$2:$E$11,5)</f>
        <v>0</v>
      </c>
      <c r="O32" s="91">
        <f>VLOOKUP($A32,'Project Reference'!$A$2:$F$11,6)</f>
        <v>0</v>
      </c>
      <c r="P32" s="91">
        <f>VLOOKUP($A32,'Project Reference'!$A$2:$G$11,7)</f>
        <v>0</v>
      </c>
      <c r="Q32" s="91">
        <f>VLOOKUP($A32,'Project Reference'!$A$2:$H$11,8)</f>
        <v>0</v>
      </c>
      <c r="R32" s="91">
        <f>VLOOKUP($A32,'Project Reference'!$A$2:$I$11,9)</f>
        <v>0</v>
      </c>
      <c r="S32" s="91">
        <f>VLOOKUP($A32,'Project Reference'!$A$2:$J$11,10)</f>
        <v>0</v>
      </c>
      <c r="T32" s="91">
        <f>VLOOKUP($A32,'Project Reference'!$A$2:$K$11,11)</f>
        <v>0</v>
      </c>
      <c r="U32" s="91">
        <f>VLOOKUP($A32,'Project Reference'!$A$2:$L$11,12)</f>
        <v>0</v>
      </c>
      <c r="V32" s="91">
        <f>VLOOKUP($A32,'Project Reference'!$A$2:$M$11,13)</f>
        <v>0</v>
      </c>
      <c r="W32" s="91">
        <f>VLOOKUP($A32,'Project Reference'!$A$2:$N$11,14)</f>
        <v>0</v>
      </c>
      <c r="X32" s="91">
        <f>VLOOKUP($A32,'Project Reference'!$A$2:$O$11,15)</f>
        <v>0</v>
      </c>
      <c r="Y32" s="91">
        <f>VLOOKUP($A32,'Project Reference'!$A$2:$P$11,16)</f>
        <v>0</v>
      </c>
      <c r="Z32" s="13">
        <f>VLOOKUP($A32,'Project Reference'!$A$2:$Q$11,17)</f>
        <v>0</v>
      </c>
    </row>
    <row r="33" spans="1:26" s="1" customFormat="1" x14ac:dyDescent="0.45">
      <c r="A33" s="96"/>
      <c r="B33" s="115"/>
      <c r="C33" s="92"/>
      <c r="D33" s="91"/>
      <c r="E33" s="12"/>
      <c r="F33" s="12"/>
      <c r="G33" s="12"/>
      <c r="H33" s="12"/>
      <c r="I33" s="12"/>
      <c r="J33" s="15"/>
      <c r="K33" s="40"/>
      <c r="L33" s="91">
        <f>VLOOKUP($A33,'Project Reference'!$A$2:$C$11,3)</f>
        <v>0</v>
      </c>
      <c r="M33" s="115">
        <f>VLOOKUP($A33,'Project Reference'!$A$2:$D$11,4)</f>
        <v>0</v>
      </c>
      <c r="N33" s="115">
        <f>VLOOKUP($A33,'Project Reference'!$A$2:$E$11,5)</f>
        <v>0</v>
      </c>
      <c r="O33" s="91">
        <f>VLOOKUP($A33,'Project Reference'!$A$2:$F$11,6)</f>
        <v>0</v>
      </c>
      <c r="P33" s="91">
        <f>VLOOKUP($A33,'Project Reference'!$A$2:$G$11,7)</f>
        <v>0</v>
      </c>
      <c r="Q33" s="91">
        <f>VLOOKUP($A33,'Project Reference'!$A$2:$H$11,8)</f>
        <v>0</v>
      </c>
      <c r="R33" s="91">
        <f>VLOOKUP($A33,'Project Reference'!$A$2:$I$11,9)</f>
        <v>0</v>
      </c>
      <c r="S33" s="91">
        <f>VLOOKUP($A33,'Project Reference'!$A$2:$J$11,10)</f>
        <v>0</v>
      </c>
      <c r="T33" s="91">
        <f>VLOOKUP($A33,'Project Reference'!$A$2:$K$11,11)</f>
        <v>0</v>
      </c>
      <c r="U33" s="91">
        <f>VLOOKUP($A33,'Project Reference'!$A$2:$L$11,12)</f>
        <v>0</v>
      </c>
      <c r="V33" s="91">
        <f>VLOOKUP($A33,'Project Reference'!$A$2:$M$11,13)</f>
        <v>0</v>
      </c>
      <c r="W33" s="91">
        <f>VLOOKUP($A33,'Project Reference'!$A$2:$N$11,14)</f>
        <v>0</v>
      </c>
      <c r="X33" s="91">
        <f>VLOOKUP($A33,'Project Reference'!$A$2:$O$11,15)</f>
        <v>0</v>
      </c>
      <c r="Y33" s="91">
        <f>VLOOKUP($A33,'Project Reference'!$A$2:$P$11,16)</f>
        <v>0</v>
      </c>
      <c r="Z33" s="13">
        <f>VLOOKUP($A33,'Project Reference'!$A$2:$Q$11,17)</f>
        <v>0</v>
      </c>
    </row>
    <row r="34" spans="1:26" s="1" customFormat="1" x14ac:dyDescent="0.45">
      <c r="A34" s="96"/>
      <c r="B34" s="115"/>
      <c r="C34" s="92"/>
      <c r="D34" s="91"/>
      <c r="E34" s="12"/>
      <c r="F34" s="12"/>
      <c r="G34" s="12"/>
      <c r="H34" s="12"/>
      <c r="I34" s="12"/>
      <c r="J34" s="15"/>
      <c r="K34" s="40"/>
      <c r="L34" s="91">
        <f>VLOOKUP($A34,'Project Reference'!$A$2:$C$11,3)</f>
        <v>0</v>
      </c>
      <c r="M34" s="115">
        <f>VLOOKUP($A34,'Project Reference'!$A$2:$D$11,4)</f>
        <v>0</v>
      </c>
      <c r="N34" s="115">
        <f>VLOOKUP($A34,'Project Reference'!$A$2:$E$11,5)</f>
        <v>0</v>
      </c>
      <c r="O34" s="91">
        <f>VLOOKUP($A34,'Project Reference'!$A$2:$F$11,6)</f>
        <v>0</v>
      </c>
      <c r="P34" s="91">
        <f>VLOOKUP($A34,'Project Reference'!$A$2:$G$11,7)</f>
        <v>0</v>
      </c>
      <c r="Q34" s="91">
        <f>VLOOKUP($A34,'Project Reference'!$A$2:$H$11,8)</f>
        <v>0</v>
      </c>
      <c r="R34" s="91">
        <f>VLOOKUP($A34,'Project Reference'!$A$2:$I$11,9)</f>
        <v>0</v>
      </c>
      <c r="S34" s="91">
        <f>VLOOKUP($A34,'Project Reference'!$A$2:$J$11,10)</f>
        <v>0</v>
      </c>
      <c r="T34" s="91">
        <f>VLOOKUP($A34,'Project Reference'!$A$2:$K$11,11)</f>
        <v>0</v>
      </c>
      <c r="U34" s="91">
        <f>VLOOKUP($A34,'Project Reference'!$A$2:$L$11,12)</f>
        <v>0</v>
      </c>
      <c r="V34" s="91">
        <f>VLOOKUP($A34,'Project Reference'!$A$2:$M$11,13)</f>
        <v>0</v>
      </c>
      <c r="W34" s="91">
        <f>VLOOKUP($A34,'Project Reference'!$A$2:$N$11,14)</f>
        <v>0</v>
      </c>
      <c r="X34" s="91">
        <f>VLOOKUP($A34,'Project Reference'!$A$2:$O$11,15)</f>
        <v>0</v>
      </c>
      <c r="Y34" s="91">
        <f>VLOOKUP($A34,'Project Reference'!$A$2:$P$11,16)</f>
        <v>0</v>
      </c>
      <c r="Z34" s="13">
        <f>VLOOKUP($A34,'Project Reference'!$A$2:$Q$11,17)</f>
        <v>0</v>
      </c>
    </row>
    <row r="35" spans="1:26" s="1" customFormat="1" x14ac:dyDescent="0.45">
      <c r="A35" s="96"/>
      <c r="B35" s="115"/>
      <c r="C35" s="92"/>
      <c r="D35" s="91"/>
      <c r="E35" s="12"/>
      <c r="F35" s="12"/>
      <c r="G35" s="12"/>
      <c r="H35" s="12"/>
      <c r="I35" s="12"/>
      <c r="J35" s="15"/>
      <c r="K35" s="40"/>
      <c r="L35" s="91">
        <f>VLOOKUP($A35,'Project Reference'!$A$2:$C$11,3)</f>
        <v>0</v>
      </c>
      <c r="M35" s="115">
        <f>VLOOKUP($A35,'Project Reference'!$A$2:$D$11,4)</f>
        <v>0</v>
      </c>
      <c r="N35" s="115">
        <f>VLOOKUP($A35,'Project Reference'!$A$2:$E$11,5)</f>
        <v>0</v>
      </c>
      <c r="O35" s="91">
        <f>VLOOKUP($A35,'Project Reference'!$A$2:$F$11,6)</f>
        <v>0</v>
      </c>
      <c r="P35" s="91">
        <f>VLOOKUP($A35,'Project Reference'!$A$2:$G$11,7)</f>
        <v>0</v>
      </c>
      <c r="Q35" s="91">
        <f>VLOOKUP($A35,'Project Reference'!$A$2:$H$11,8)</f>
        <v>0</v>
      </c>
      <c r="R35" s="91">
        <f>VLOOKUP($A35,'Project Reference'!$A$2:$I$11,9)</f>
        <v>0</v>
      </c>
      <c r="S35" s="91">
        <f>VLOOKUP($A35,'Project Reference'!$A$2:$J$11,10)</f>
        <v>0</v>
      </c>
      <c r="T35" s="91">
        <f>VLOOKUP($A35,'Project Reference'!$A$2:$K$11,11)</f>
        <v>0</v>
      </c>
      <c r="U35" s="91">
        <f>VLOOKUP($A35,'Project Reference'!$A$2:$L$11,12)</f>
        <v>0</v>
      </c>
      <c r="V35" s="91">
        <f>VLOOKUP($A35,'Project Reference'!$A$2:$M$11,13)</f>
        <v>0</v>
      </c>
      <c r="W35" s="91">
        <f>VLOOKUP($A35,'Project Reference'!$A$2:$N$11,14)</f>
        <v>0</v>
      </c>
      <c r="X35" s="91">
        <f>VLOOKUP($A35,'Project Reference'!$A$2:$O$11,15)</f>
        <v>0</v>
      </c>
      <c r="Y35" s="91">
        <f>VLOOKUP($A35,'Project Reference'!$A$2:$P$11,16)</f>
        <v>0</v>
      </c>
      <c r="Z35" s="13">
        <f>VLOOKUP($A35,'Project Reference'!$A$2:$Q$11,17)</f>
        <v>0</v>
      </c>
    </row>
    <row r="36" spans="1:26" s="1" customFormat="1" x14ac:dyDescent="0.45">
      <c r="A36" s="96"/>
      <c r="B36" s="115"/>
      <c r="C36" s="92"/>
      <c r="D36" s="91"/>
      <c r="E36" s="12"/>
      <c r="F36" s="12"/>
      <c r="G36" s="12"/>
      <c r="H36" s="12"/>
      <c r="I36" s="12"/>
      <c r="J36" s="15"/>
      <c r="K36" s="40"/>
      <c r="L36" s="91">
        <f>VLOOKUP($A36,'Project Reference'!$A$2:$C$11,3)</f>
        <v>0</v>
      </c>
      <c r="M36" s="115">
        <f>VLOOKUP($A36,'Project Reference'!$A$2:$D$11,4)</f>
        <v>0</v>
      </c>
      <c r="N36" s="115">
        <f>VLOOKUP($A36,'Project Reference'!$A$2:$E$11,5)</f>
        <v>0</v>
      </c>
      <c r="O36" s="91">
        <f>VLOOKUP($A36,'Project Reference'!$A$2:$F$11,6)</f>
        <v>0</v>
      </c>
      <c r="P36" s="91">
        <f>VLOOKUP($A36,'Project Reference'!$A$2:$G$11,7)</f>
        <v>0</v>
      </c>
      <c r="Q36" s="91">
        <f>VLOOKUP($A36,'Project Reference'!$A$2:$H$11,8)</f>
        <v>0</v>
      </c>
      <c r="R36" s="91">
        <f>VLOOKUP($A36,'Project Reference'!$A$2:$I$11,9)</f>
        <v>0</v>
      </c>
      <c r="S36" s="91">
        <f>VLOOKUP($A36,'Project Reference'!$A$2:$J$11,10)</f>
        <v>0</v>
      </c>
      <c r="T36" s="91">
        <f>VLOOKUP($A36,'Project Reference'!$A$2:$K$11,11)</f>
        <v>0</v>
      </c>
      <c r="U36" s="91">
        <f>VLOOKUP($A36,'Project Reference'!$A$2:$L$11,12)</f>
        <v>0</v>
      </c>
      <c r="V36" s="91">
        <f>VLOOKUP($A36,'Project Reference'!$A$2:$M$11,13)</f>
        <v>0</v>
      </c>
      <c r="W36" s="91">
        <f>VLOOKUP($A36,'Project Reference'!$A$2:$N$11,14)</f>
        <v>0</v>
      </c>
      <c r="X36" s="91">
        <f>VLOOKUP($A36,'Project Reference'!$A$2:$O$11,15)</f>
        <v>0</v>
      </c>
      <c r="Y36" s="91">
        <f>VLOOKUP($A36,'Project Reference'!$A$2:$P$11,16)</f>
        <v>0</v>
      </c>
      <c r="Z36" s="13">
        <f>VLOOKUP($A36,'Project Reference'!$A$2:$Q$11,17)</f>
        <v>0</v>
      </c>
    </row>
    <row r="37" spans="1:26" s="1" customFormat="1" x14ac:dyDescent="0.45">
      <c r="A37" s="96"/>
      <c r="B37" s="115"/>
      <c r="C37" s="92"/>
      <c r="D37" s="91"/>
      <c r="E37" s="12"/>
      <c r="F37" s="12"/>
      <c r="G37" s="12"/>
      <c r="H37" s="12"/>
      <c r="I37" s="12"/>
      <c r="J37" s="15"/>
      <c r="K37" s="40"/>
      <c r="L37" s="91">
        <f>VLOOKUP($A37,'Project Reference'!$A$2:$C$11,3)</f>
        <v>0</v>
      </c>
      <c r="M37" s="115">
        <f>VLOOKUP($A37,'Project Reference'!$A$2:$D$11,4)</f>
        <v>0</v>
      </c>
      <c r="N37" s="115">
        <f>VLOOKUP($A37,'Project Reference'!$A$2:$E$11,5)</f>
        <v>0</v>
      </c>
      <c r="O37" s="91">
        <f>VLOOKUP($A37,'Project Reference'!$A$2:$F$11,6)</f>
        <v>0</v>
      </c>
      <c r="P37" s="91">
        <f>VLOOKUP($A37,'Project Reference'!$A$2:$G$11,7)</f>
        <v>0</v>
      </c>
      <c r="Q37" s="91">
        <f>VLOOKUP($A37,'Project Reference'!$A$2:$H$11,8)</f>
        <v>0</v>
      </c>
      <c r="R37" s="91">
        <f>VLOOKUP($A37,'Project Reference'!$A$2:$I$11,9)</f>
        <v>0</v>
      </c>
      <c r="S37" s="91">
        <f>VLOOKUP($A37,'Project Reference'!$A$2:$J$11,10)</f>
        <v>0</v>
      </c>
      <c r="T37" s="91">
        <f>VLOOKUP($A37,'Project Reference'!$A$2:$K$11,11)</f>
        <v>0</v>
      </c>
      <c r="U37" s="91">
        <f>VLOOKUP($A37,'Project Reference'!$A$2:$L$11,12)</f>
        <v>0</v>
      </c>
      <c r="V37" s="91">
        <f>VLOOKUP($A37,'Project Reference'!$A$2:$M$11,13)</f>
        <v>0</v>
      </c>
      <c r="W37" s="91">
        <f>VLOOKUP($A37,'Project Reference'!$A$2:$N$11,14)</f>
        <v>0</v>
      </c>
      <c r="X37" s="91">
        <f>VLOOKUP($A37,'Project Reference'!$A$2:$O$11,15)</f>
        <v>0</v>
      </c>
      <c r="Y37" s="91">
        <f>VLOOKUP($A37,'Project Reference'!$A$2:$P$11,16)</f>
        <v>0</v>
      </c>
      <c r="Z37" s="13">
        <f>VLOOKUP($A37,'Project Reference'!$A$2:$Q$11,17)</f>
        <v>0</v>
      </c>
    </row>
    <row r="38" spans="1:26" s="1" customFormat="1" x14ac:dyDescent="0.45">
      <c r="A38" s="96"/>
      <c r="B38" s="115"/>
      <c r="C38" s="92"/>
      <c r="D38" s="91"/>
      <c r="E38" s="12"/>
      <c r="F38" s="12"/>
      <c r="G38" s="12"/>
      <c r="H38" s="12"/>
      <c r="I38" s="12"/>
      <c r="J38" s="15"/>
      <c r="K38" s="40"/>
      <c r="L38" s="91">
        <f>VLOOKUP($A38,'Project Reference'!$A$2:$C$11,3)</f>
        <v>0</v>
      </c>
      <c r="M38" s="115">
        <f>VLOOKUP($A38,'Project Reference'!$A$2:$D$11,4)</f>
        <v>0</v>
      </c>
      <c r="N38" s="115">
        <f>VLOOKUP($A38,'Project Reference'!$A$2:$E$11,5)</f>
        <v>0</v>
      </c>
      <c r="O38" s="91">
        <f>VLOOKUP($A38,'Project Reference'!$A$2:$F$11,6)</f>
        <v>0</v>
      </c>
      <c r="P38" s="91">
        <f>VLOOKUP($A38,'Project Reference'!$A$2:$G$11,7)</f>
        <v>0</v>
      </c>
      <c r="Q38" s="91">
        <f>VLOOKUP($A38,'Project Reference'!$A$2:$H$11,8)</f>
        <v>0</v>
      </c>
      <c r="R38" s="91">
        <f>VLOOKUP($A38,'Project Reference'!$A$2:$I$11,9)</f>
        <v>0</v>
      </c>
      <c r="S38" s="91">
        <f>VLOOKUP($A38,'Project Reference'!$A$2:$J$11,10)</f>
        <v>0</v>
      </c>
      <c r="T38" s="91">
        <f>VLOOKUP($A38,'Project Reference'!$A$2:$K$11,11)</f>
        <v>0</v>
      </c>
      <c r="U38" s="91">
        <f>VLOOKUP($A38,'Project Reference'!$A$2:$L$11,12)</f>
        <v>0</v>
      </c>
      <c r="V38" s="91">
        <f>VLOOKUP($A38,'Project Reference'!$A$2:$M$11,13)</f>
        <v>0</v>
      </c>
      <c r="W38" s="91">
        <f>VLOOKUP($A38,'Project Reference'!$A$2:$N$11,14)</f>
        <v>0</v>
      </c>
      <c r="X38" s="91">
        <f>VLOOKUP($A38,'Project Reference'!$A$2:$O$11,15)</f>
        <v>0</v>
      </c>
      <c r="Y38" s="91">
        <f>VLOOKUP($A38,'Project Reference'!$A$2:$P$11,16)</f>
        <v>0</v>
      </c>
      <c r="Z38" s="13">
        <f>VLOOKUP($A38,'Project Reference'!$A$2:$Q$11,17)</f>
        <v>0</v>
      </c>
    </row>
    <row r="39" spans="1:26" s="1" customFormat="1" x14ac:dyDescent="0.45">
      <c r="A39" s="96"/>
      <c r="B39" s="115"/>
      <c r="C39" s="92"/>
      <c r="D39" s="91"/>
      <c r="E39" s="12"/>
      <c r="F39" s="12"/>
      <c r="G39" s="12"/>
      <c r="H39" s="12"/>
      <c r="I39" s="12"/>
      <c r="J39" s="15"/>
      <c r="K39" s="40"/>
      <c r="L39" s="91">
        <f>VLOOKUP($A39,'Project Reference'!$A$2:$C$11,3)</f>
        <v>0</v>
      </c>
      <c r="M39" s="115">
        <f>VLOOKUP($A39,'Project Reference'!$A$2:$D$11,4)</f>
        <v>0</v>
      </c>
      <c r="N39" s="115">
        <f>VLOOKUP($A39,'Project Reference'!$A$2:$E$11,5)</f>
        <v>0</v>
      </c>
      <c r="O39" s="91">
        <f>VLOOKUP($A39,'Project Reference'!$A$2:$F$11,6)</f>
        <v>0</v>
      </c>
      <c r="P39" s="91">
        <f>VLOOKUP($A39,'Project Reference'!$A$2:$G$11,7)</f>
        <v>0</v>
      </c>
      <c r="Q39" s="91">
        <f>VLOOKUP($A39,'Project Reference'!$A$2:$H$11,8)</f>
        <v>0</v>
      </c>
      <c r="R39" s="91">
        <f>VLOOKUP($A39,'Project Reference'!$A$2:$I$11,9)</f>
        <v>0</v>
      </c>
      <c r="S39" s="91">
        <f>VLOOKUP($A39,'Project Reference'!$A$2:$J$11,10)</f>
        <v>0</v>
      </c>
      <c r="T39" s="91">
        <f>VLOOKUP($A39,'Project Reference'!$A$2:$K$11,11)</f>
        <v>0</v>
      </c>
      <c r="U39" s="91">
        <f>VLOOKUP($A39,'Project Reference'!$A$2:$L$11,12)</f>
        <v>0</v>
      </c>
      <c r="V39" s="91">
        <f>VLOOKUP($A39,'Project Reference'!$A$2:$M$11,13)</f>
        <v>0</v>
      </c>
      <c r="W39" s="91">
        <f>VLOOKUP($A39,'Project Reference'!$A$2:$N$11,14)</f>
        <v>0</v>
      </c>
      <c r="X39" s="91">
        <f>VLOOKUP($A39,'Project Reference'!$A$2:$O$11,15)</f>
        <v>0</v>
      </c>
      <c r="Y39" s="91">
        <f>VLOOKUP($A39,'Project Reference'!$A$2:$P$11,16)</f>
        <v>0</v>
      </c>
      <c r="Z39" s="13">
        <f>VLOOKUP($A39,'Project Reference'!$A$2:$Q$11,17)</f>
        <v>0</v>
      </c>
    </row>
    <row r="40" spans="1:26" s="1" customFormat="1" x14ac:dyDescent="0.45">
      <c r="A40" s="96"/>
      <c r="B40" s="115"/>
      <c r="C40" s="92"/>
      <c r="D40" s="91"/>
      <c r="E40" s="12"/>
      <c r="F40" s="12"/>
      <c r="G40" s="12"/>
      <c r="H40" s="12"/>
      <c r="I40" s="12"/>
      <c r="J40" s="15"/>
      <c r="K40" s="40"/>
      <c r="L40" s="91">
        <f>VLOOKUP($A40,'Project Reference'!$A$2:$C$11,3)</f>
        <v>0</v>
      </c>
      <c r="M40" s="115">
        <f>VLOOKUP($A40,'Project Reference'!$A$2:$D$11,4)</f>
        <v>0</v>
      </c>
      <c r="N40" s="115">
        <f>VLOOKUP($A40,'Project Reference'!$A$2:$E$11,5)</f>
        <v>0</v>
      </c>
      <c r="O40" s="91">
        <f>VLOOKUP($A40,'Project Reference'!$A$2:$F$11,6)</f>
        <v>0</v>
      </c>
      <c r="P40" s="91">
        <f>VLOOKUP($A40,'Project Reference'!$A$2:$G$11,7)</f>
        <v>0</v>
      </c>
      <c r="Q40" s="91">
        <f>VLOOKUP($A40,'Project Reference'!$A$2:$H$11,8)</f>
        <v>0</v>
      </c>
      <c r="R40" s="91">
        <f>VLOOKUP($A40,'Project Reference'!$A$2:$I$11,9)</f>
        <v>0</v>
      </c>
      <c r="S40" s="91">
        <f>VLOOKUP($A40,'Project Reference'!$A$2:$J$11,10)</f>
        <v>0</v>
      </c>
      <c r="T40" s="91">
        <f>VLOOKUP($A40,'Project Reference'!$A$2:$K$11,11)</f>
        <v>0</v>
      </c>
      <c r="U40" s="91">
        <f>VLOOKUP($A40,'Project Reference'!$A$2:$L$11,12)</f>
        <v>0</v>
      </c>
      <c r="V40" s="91">
        <f>VLOOKUP($A40,'Project Reference'!$A$2:$M$11,13)</f>
        <v>0</v>
      </c>
      <c r="W40" s="91">
        <f>VLOOKUP($A40,'Project Reference'!$A$2:$N$11,14)</f>
        <v>0</v>
      </c>
      <c r="X40" s="91">
        <f>VLOOKUP($A40,'Project Reference'!$A$2:$O$11,15)</f>
        <v>0</v>
      </c>
      <c r="Y40" s="91">
        <f>VLOOKUP($A40,'Project Reference'!$A$2:$P$11,16)</f>
        <v>0</v>
      </c>
      <c r="Z40" s="13">
        <f>VLOOKUP($A40,'Project Reference'!$A$2:$Q$11,17)</f>
        <v>0</v>
      </c>
    </row>
    <row r="41" spans="1:26" s="1" customFormat="1" x14ac:dyDescent="0.45">
      <c r="A41" s="96"/>
      <c r="B41" s="115"/>
      <c r="C41" s="92"/>
      <c r="D41" s="91"/>
      <c r="E41" s="12"/>
      <c r="F41" s="12"/>
      <c r="G41" s="12"/>
      <c r="H41" s="12"/>
      <c r="I41" s="12"/>
      <c r="J41" s="15"/>
      <c r="K41" s="40"/>
      <c r="L41" s="91">
        <f>VLOOKUP($A41,'Project Reference'!$A$2:$C$11,3)</f>
        <v>0</v>
      </c>
      <c r="M41" s="115">
        <f>VLOOKUP($A41,'Project Reference'!$A$2:$D$11,4)</f>
        <v>0</v>
      </c>
      <c r="N41" s="115">
        <f>VLOOKUP($A41,'Project Reference'!$A$2:$E$11,5)</f>
        <v>0</v>
      </c>
      <c r="O41" s="91">
        <f>VLOOKUP($A41,'Project Reference'!$A$2:$F$11,6)</f>
        <v>0</v>
      </c>
      <c r="P41" s="91">
        <f>VLOOKUP($A41,'Project Reference'!$A$2:$G$11,7)</f>
        <v>0</v>
      </c>
      <c r="Q41" s="91">
        <f>VLOOKUP($A41,'Project Reference'!$A$2:$H$11,8)</f>
        <v>0</v>
      </c>
      <c r="R41" s="91">
        <f>VLOOKUP($A41,'Project Reference'!$A$2:$I$11,9)</f>
        <v>0</v>
      </c>
      <c r="S41" s="91">
        <f>VLOOKUP($A41,'Project Reference'!$A$2:$J$11,10)</f>
        <v>0</v>
      </c>
      <c r="T41" s="91">
        <f>VLOOKUP($A41,'Project Reference'!$A$2:$K$11,11)</f>
        <v>0</v>
      </c>
      <c r="U41" s="91">
        <f>VLOOKUP($A41,'Project Reference'!$A$2:$L$11,12)</f>
        <v>0</v>
      </c>
      <c r="V41" s="91">
        <f>VLOOKUP($A41,'Project Reference'!$A$2:$M$11,13)</f>
        <v>0</v>
      </c>
      <c r="W41" s="91">
        <f>VLOOKUP($A41,'Project Reference'!$A$2:$N$11,14)</f>
        <v>0</v>
      </c>
      <c r="X41" s="91">
        <f>VLOOKUP($A41,'Project Reference'!$A$2:$O$11,15)</f>
        <v>0</v>
      </c>
      <c r="Y41" s="91">
        <f>VLOOKUP($A41,'Project Reference'!$A$2:$P$11,16)</f>
        <v>0</v>
      </c>
      <c r="Z41" s="13">
        <f>VLOOKUP($A41,'Project Reference'!$A$2:$Q$11,17)</f>
        <v>0</v>
      </c>
    </row>
    <row r="42" spans="1:26" s="1" customFormat="1" x14ac:dyDescent="0.45">
      <c r="A42" s="96"/>
      <c r="B42" s="115"/>
      <c r="C42" s="92"/>
      <c r="D42" s="91"/>
      <c r="E42" s="12"/>
      <c r="F42" s="12"/>
      <c r="G42" s="12"/>
      <c r="H42" s="12"/>
      <c r="I42" s="12"/>
      <c r="J42" s="15"/>
      <c r="K42" s="40"/>
      <c r="L42" s="91">
        <f>VLOOKUP($A42,'Project Reference'!$A$2:$C$11,3)</f>
        <v>0</v>
      </c>
      <c r="M42" s="115">
        <f>VLOOKUP($A42,'Project Reference'!$A$2:$D$11,4)</f>
        <v>0</v>
      </c>
      <c r="N42" s="115">
        <f>VLOOKUP($A42,'Project Reference'!$A$2:$E$11,5)</f>
        <v>0</v>
      </c>
      <c r="O42" s="91">
        <f>VLOOKUP($A42,'Project Reference'!$A$2:$F$11,6)</f>
        <v>0</v>
      </c>
      <c r="P42" s="91">
        <f>VLOOKUP($A42,'Project Reference'!$A$2:$G$11,7)</f>
        <v>0</v>
      </c>
      <c r="Q42" s="91">
        <f>VLOOKUP($A42,'Project Reference'!$A$2:$H$11,8)</f>
        <v>0</v>
      </c>
      <c r="R42" s="91">
        <f>VLOOKUP($A42,'Project Reference'!$A$2:$I$11,9)</f>
        <v>0</v>
      </c>
      <c r="S42" s="91">
        <f>VLOOKUP($A42,'Project Reference'!$A$2:$J$11,10)</f>
        <v>0</v>
      </c>
      <c r="T42" s="91">
        <f>VLOOKUP($A42,'Project Reference'!$A$2:$K$11,11)</f>
        <v>0</v>
      </c>
      <c r="U42" s="91">
        <f>VLOOKUP($A42,'Project Reference'!$A$2:$L$11,12)</f>
        <v>0</v>
      </c>
      <c r="V42" s="91">
        <f>VLOOKUP($A42,'Project Reference'!$A$2:$M$11,13)</f>
        <v>0</v>
      </c>
      <c r="W42" s="91">
        <f>VLOOKUP($A42,'Project Reference'!$A$2:$N$11,14)</f>
        <v>0</v>
      </c>
      <c r="X42" s="91">
        <f>VLOOKUP($A42,'Project Reference'!$A$2:$O$11,15)</f>
        <v>0</v>
      </c>
      <c r="Y42" s="91">
        <f>VLOOKUP($A42,'Project Reference'!$A$2:$P$11,16)</f>
        <v>0</v>
      </c>
      <c r="Z42" s="13">
        <f>VLOOKUP($A42,'Project Reference'!$A$2:$Q$11,17)</f>
        <v>0</v>
      </c>
    </row>
    <row r="43" spans="1:26" s="1" customFormat="1" x14ac:dyDescent="0.45">
      <c r="A43" s="96"/>
      <c r="B43" s="115"/>
      <c r="C43" s="92"/>
      <c r="D43" s="91"/>
      <c r="E43" s="12"/>
      <c r="F43" s="12"/>
      <c r="G43" s="12"/>
      <c r="H43" s="12"/>
      <c r="I43" s="12"/>
      <c r="J43" s="15"/>
      <c r="K43" s="40"/>
      <c r="L43" s="91">
        <f>VLOOKUP($A43,'Project Reference'!$A$2:$C$11,3)</f>
        <v>0</v>
      </c>
      <c r="M43" s="115">
        <f>VLOOKUP($A43,'Project Reference'!$A$2:$D$11,4)</f>
        <v>0</v>
      </c>
      <c r="N43" s="115">
        <f>VLOOKUP($A43,'Project Reference'!$A$2:$E$11,5)</f>
        <v>0</v>
      </c>
      <c r="O43" s="91">
        <f>VLOOKUP($A43,'Project Reference'!$A$2:$F$11,6)</f>
        <v>0</v>
      </c>
      <c r="P43" s="91">
        <f>VLOOKUP($A43,'Project Reference'!$A$2:$G$11,7)</f>
        <v>0</v>
      </c>
      <c r="Q43" s="91">
        <f>VLOOKUP($A43,'Project Reference'!$A$2:$H$11,8)</f>
        <v>0</v>
      </c>
      <c r="R43" s="91">
        <f>VLOOKUP($A43,'Project Reference'!$A$2:$I$11,9)</f>
        <v>0</v>
      </c>
      <c r="S43" s="91">
        <f>VLOOKUP($A43,'Project Reference'!$A$2:$J$11,10)</f>
        <v>0</v>
      </c>
      <c r="T43" s="91">
        <f>VLOOKUP($A43,'Project Reference'!$A$2:$K$11,11)</f>
        <v>0</v>
      </c>
      <c r="U43" s="91">
        <f>VLOOKUP($A43,'Project Reference'!$A$2:$L$11,12)</f>
        <v>0</v>
      </c>
      <c r="V43" s="91">
        <f>VLOOKUP($A43,'Project Reference'!$A$2:$M$11,13)</f>
        <v>0</v>
      </c>
      <c r="W43" s="91">
        <f>VLOOKUP($A43,'Project Reference'!$A$2:$N$11,14)</f>
        <v>0</v>
      </c>
      <c r="X43" s="91">
        <f>VLOOKUP($A43,'Project Reference'!$A$2:$O$11,15)</f>
        <v>0</v>
      </c>
      <c r="Y43" s="91">
        <f>VLOOKUP($A43,'Project Reference'!$A$2:$P$11,16)</f>
        <v>0</v>
      </c>
      <c r="Z43" s="13">
        <f>VLOOKUP($A43,'Project Reference'!$A$2:$Q$11,17)</f>
        <v>0</v>
      </c>
    </row>
    <row r="44" spans="1:26" s="1" customFormat="1" x14ac:dyDescent="0.45">
      <c r="A44" s="96"/>
      <c r="B44" s="115"/>
      <c r="C44" s="92"/>
      <c r="D44" s="91"/>
      <c r="E44" s="12"/>
      <c r="F44" s="12"/>
      <c r="G44" s="12"/>
      <c r="H44" s="12"/>
      <c r="I44" s="12"/>
      <c r="J44" s="15"/>
      <c r="K44" s="40"/>
      <c r="L44" s="91">
        <f>VLOOKUP($A44,'Project Reference'!$A$2:$C$11,3)</f>
        <v>0</v>
      </c>
      <c r="M44" s="115">
        <f>VLOOKUP($A44,'Project Reference'!$A$2:$D$11,4)</f>
        <v>0</v>
      </c>
      <c r="N44" s="115">
        <f>VLOOKUP($A44,'Project Reference'!$A$2:$E$11,5)</f>
        <v>0</v>
      </c>
      <c r="O44" s="91">
        <f>VLOOKUP($A44,'Project Reference'!$A$2:$F$11,6)</f>
        <v>0</v>
      </c>
      <c r="P44" s="91">
        <f>VLOOKUP($A44,'Project Reference'!$A$2:$G$11,7)</f>
        <v>0</v>
      </c>
      <c r="Q44" s="91">
        <f>VLOOKUP($A44,'Project Reference'!$A$2:$H$11,8)</f>
        <v>0</v>
      </c>
      <c r="R44" s="91">
        <f>VLOOKUP($A44,'Project Reference'!$A$2:$I$11,9)</f>
        <v>0</v>
      </c>
      <c r="S44" s="91">
        <f>VLOOKUP($A44,'Project Reference'!$A$2:$J$11,10)</f>
        <v>0</v>
      </c>
      <c r="T44" s="91">
        <f>VLOOKUP($A44,'Project Reference'!$A$2:$K$11,11)</f>
        <v>0</v>
      </c>
      <c r="U44" s="91">
        <f>VLOOKUP($A44,'Project Reference'!$A$2:$L$11,12)</f>
        <v>0</v>
      </c>
      <c r="V44" s="91">
        <f>VLOOKUP($A44,'Project Reference'!$A$2:$M$11,13)</f>
        <v>0</v>
      </c>
      <c r="W44" s="91">
        <f>VLOOKUP($A44,'Project Reference'!$A$2:$N$11,14)</f>
        <v>0</v>
      </c>
      <c r="X44" s="91">
        <f>VLOOKUP($A44,'Project Reference'!$A$2:$O$11,15)</f>
        <v>0</v>
      </c>
      <c r="Y44" s="91">
        <f>VLOOKUP($A44,'Project Reference'!$A$2:$P$11,16)</f>
        <v>0</v>
      </c>
      <c r="Z44" s="13">
        <f>VLOOKUP($A44,'Project Reference'!$A$2:$Q$11,17)</f>
        <v>0</v>
      </c>
    </row>
    <row r="45" spans="1:26" s="1" customFormat="1" x14ac:dyDescent="0.45">
      <c r="A45" s="96"/>
      <c r="B45" s="115"/>
      <c r="C45" s="92"/>
      <c r="D45" s="91"/>
      <c r="E45" s="12"/>
      <c r="F45" s="12"/>
      <c r="G45" s="12"/>
      <c r="H45" s="12"/>
      <c r="I45" s="12"/>
      <c r="J45" s="15"/>
      <c r="K45" s="40"/>
      <c r="L45" s="91">
        <f>VLOOKUP($A45,'Project Reference'!$A$2:$C$11,3)</f>
        <v>0</v>
      </c>
      <c r="M45" s="115">
        <f>VLOOKUP($A45,'Project Reference'!$A$2:$D$11,4)</f>
        <v>0</v>
      </c>
      <c r="N45" s="115">
        <f>VLOOKUP($A45,'Project Reference'!$A$2:$E$11,5)</f>
        <v>0</v>
      </c>
      <c r="O45" s="91">
        <f>VLOOKUP($A45,'Project Reference'!$A$2:$F$11,6)</f>
        <v>0</v>
      </c>
      <c r="P45" s="91">
        <f>VLOOKUP($A45,'Project Reference'!$A$2:$G$11,7)</f>
        <v>0</v>
      </c>
      <c r="Q45" s="91">
        <f>VLOOKUP($A45,'Project Reference'!$A$2:$H$11,8)</f>
        <v>0</v>
      </c>
      <c r="R45" s="91">
        <f>VLOOKUP($A45,'Project Reference'!$A$2:$I$11,9)</f>
        <v>0</v>
      </c>
      <c r="S45" s="91">
        <f>VLOOKUP($A45,'Project Reference'!$A$2:$J$11,10)</f>
        <v>0</v>
      </c>
      <c r="T45" s="91">
        <f>VLOOKUP($A45,'Project Reference'!$A$2:$K$11,11)</f>
        <v>0</v>
      </c>
      <c r="U45" s="91">
        <f>VLOOKUP($A45,'Project Reference'!$A$2:$L$11,12)</f>
        <v>0</v>
      </c>
      <c r="V45" s="91">
        <f>VLOOKUP($A45,'Project Reference'!$A$2:$M$11,13)</f>
        <v>0</v>
      </c>
      <c r="W45" s="91">
        <f>VLOOKUP($A45,'Project Reference'!$A$2:$N$11,14)</f>
        <v>0</v>
      </c>
      <c r="X45" s="91">
        <f>VLOOKUP($A45,'Project Reference'!$A$2:$O$11,15)</f>
        <v>0</v>
      </c>
      <c r="Y45" s="91">
        <f>VLOOKUP($A45,'Project Reference'!$A$2:$P$11,16)</f>
        <v>0</v>
      </c>
      <c r="Z45" s="13">
        <f>VLOOKUP($A45,'Project Reference'!$A$2:$Q$11,17)</f>
        <v>0</v>
      </c>
    </row>
    <row r="46" spans="1:26" s="1" customFormat="1" x14ac:dyDescent="0.45">
      <c r="A46" s="96"/>
      <c r="B46" s="115"/>
      <c r="C46" s="92"/>
      <c r="D46" s="91"/>
      <c r="E46" s="12"/>
      <c r="F46" s="12"/>
      <c r="G46" s="12"/>
      <c r="H46" s="12"/>
      <c r="I46" s="12"/>
      <c r="J46" s="15"/>
      <c r="K46" s="40"/>
      <c r="L46" s="91">
        <f>VLOOKUP($A46,'Project Reference'!$A$2:$C$11,3)</f>
        <v>0</v>
      </c>
      <c r="M46" s="115">
        <f>VLOOKUP($A46,'Project Reference'!$A$2:$D$11,4)</f>
        <v>0</v>
      </c>
      <c r="N46" s="115">
        <f>VLOOKUP($A46,'Project Reference'!$A$2:$E$11,5)</f>
        <v>0</v>
      </c>
      <c r="O46" s="91">
        <f>VLOOKUP($A46,'Project Reference'!$A$2:$F$11,6)</f>
        <v>0</v>
      </c>
      <c r="P46" s="91">
        <f>VLOOKUP($A46,'Project Reference'!$A$2:$G$11,7)</f>
        <v>0</v>
      </c>
      <c r="Q46" s="91">
        <f>VLOOKUP($A46,'Project Reference'!$A$2:$H$11,8)</f>
        <v>0</v>
      </c>
      <c r="R46" s="91">
        <f>VLOOKUP($A46,'Project Reference'!$A$2:$I$11,9)</f>
        <v>0</v>
      </c>
      <c r="S46" s="91">
        <f>VLOOKUP($A46,'Project Reference'!$A$2:$J$11,10)</f>
        <v>0</v>
      </c>
      <c r="T46" s="91">
        <f>VLOOKUP($A46,'Project Reference'!$A$2:$K$11,11)</f>
        <v>0</v>
      </c>
      <c r="U46" s="91">
        <f>VLOOKUP($A46,'Project Reference'!$A$2:$L$11,12)</f>
        <v>0</v>
      </c>
      <c r="V46" s="91">
        <f>VLOOKUP($A46,'Project Reference'!$A$2:$M$11,13)</f>
        <v>0</v>
      </c>
      <c r="W46" s="91">
        <f>VLOOKUP($A46,'Project Reference'!$A$2:$N$11,14)</f>
        <v>0</v>
      </c>
      <c r="X46" s="91">
        <f>VLOOKUP($A46,'Project Reference'!$A$2:$O$11,15)</f>
        <v>0</v>
      </c>
      <c r="Y46" s="91">
        <f>VLOOKUP($A46,'Project Reference'!$A$2:$P$11,16)</f>
        <v>0</v>
      </c>
      <c r="Z46" s="13">
        <f>VLOOKUP($A46,'Project Reference'!$A$2:$Q$11,17)</f>
        <v>0</v>
      </c>
    </row>
    <row r="47" spans="1:26" s="1" customFormat="1" x14ac:dyDescent="0.45">
      <c r="A47" s="96"/>
      <c r="B47" s="115"/>
      <c r="C47" s="92"/>
      <c r="D47" s="91"/>
      <c r="E47" s="12"/>
      <c r="F47" s="12"/>
      <c r="G47" s="12"/>
      <c r="H47" s="12"/>
      <c r="I47" s="12"/>
      <c r="J47" s="15"/>
      <c r="K47" s="40"/>
      <c r="L47" s="91">
        <f>VLOOKUP($A47,'Project Reference'!$A$2:$C$11,3)</f>
        <v>0</v>
      </c>
      <c r="M47" s="115">
        <f>VLOOKUP($A47,'Project Reference'!$A$2:$D$11,4)</f>
        <v>0</v>
      </c>
      <c r="N47" s="115">
        <f>VLOOKUP($A47,'Project Reference'!$A$2:$E$11,5)</f>
        <v>0</v>
      </c>
      <c r="O47" s="91">
        <f>VLOOKUP($A47,'Project Reference'!$A$2:$F$11,6)</f>
        <v>0</v>
      </c>
      <c r="P47" s="91">
        <f>VLOOKUP($A47,'Project Reference'!$A$2:$G$11,7)</f>
        <v>0</v>
      </c>
      <c r="Q47" s="91">
        <f>VLOOKUP($A47,'Project Reference'!$A$2:$H$11,8)</f>
        <v>0</v>
      </c>
      <c r="R47" s="91">
        <f>VLOOKUP($A47,'Project Reference'!$A$2:$I$11,9)</f>
        <v>0</v>
      </c>
      <c r="S47" s="91">
        <f>VLOOKUP($A47,'Project Reference'!$A$2:$J$11,10)</f>
        <v>0</v>
      </c>
      <c r="T47" s="91">
        <f>VLOOKUP($A47,'Project Reference'!$A$2:$K$11,11)</f>
        <v>0</v>
      </c>
      <c r="U47" s="91">
        <f>VLOOKUP($A47,'Project Reference'!$A$2:$L$11,12)</f>
        <v>0</v>
      </c>
      <c r="V47" s="91">
        <f>VLOOKUP($A47,'Project Reference'!$A$2:$M$11,13)</f>
        <v>0</v>
      </c>
      <c r="W47" s="91">
        <f>VLOOKUP($A47,'Project Reference'!$A$2:$N$11,14)</f>
        <v>0</v>
      </c>
      <c r="X47" s="91">
        <f>VLOOKUP($A47,'Project Reference'!$A$2:$O$11,15)</f>
        <v>0</v>
      </c>
      <c r="Y47" s="91">
        <f>VLOOKUP($A47,'Project Reference'!$A$2:$P$11,16)</f>
        <v>0</v>
      </c>
      <c r="Z47" s="13">
        <f>VLOOKUP($A47,'Project Reference'!$A$2:$Q$11,17)</f>
        <v>0</v>
      </c>
    </row>
    <row r="48" spans="1:26" s="1" customFormat="1" x14ac:dyDescent="0.45">
      <c r="A48" s="96"/>
      <c r="B48" s="115"/>
      <c r="C48" s="92"/>
      <c r="D48" s="91"/>
      <c r="E48" s="12"/>
      <c r="F48" s="12"/>
      <c r="G48" s="12"/>
      <c r="H48" s="12"/>
      <c r="I48" s="12"/>
      <c r="J48" s="15"/>
      <c r="K48" s="40"/>
      <c r="L48" s="91">
        <f>VLOOKUP($A48,'Project Reference'!$A$2:$C$11,3)</f>
        <v>0</v>
      </c>
      <c r="M48" s="115">
        <f>VLOOKUP($A48,'Project Reference'!$A$2:$D$11,4)</f>
        <v>0</v>
      </c>
      <c r="N48" s="115">
        <f>VLOOKUP($A48,'Project Reference'!$A$2:$E$11,5)</f>
        <v>0</v>
      </c>
      <c r="O48" s="91">
        <f>VLOOKUP($A48,'Project Reference'!$A$2:$F$11,6)</f>
        <v>0</v>
      </c>
      <c r="P48" s="91">
        <f>VLOOKUP($A48,'Project Reference'!$A$2:$G$11,7)</f>
        <v>0</v>
      </c>
      <c r="Q48" s="91">
        <f>VLOOKUP($A48,'Project Reference'!$A$2:$H$11,8)</f>
        <v>0</v>
      </c>
      <c r="R48" s="91">
        <f>VLOOKUP($A48,'Project Reference'!$A$2:$I$11,9)</f>
        <v>0</v>
      </c>
      <c r="S48" s="91">
        <f>VLOOKUP($A48,'Project Reference'!$A$2:$J$11,10)</f>
        <v>0</v>
      </c>
      <c r="T48" s="91">
        <f>VLOOKUP($A48,'Project Reference'!$A$2:$K$11,11)</f>
        <v>0</v>
      </c>
      <c r="U48" s="91">
        <f>VLOOKUP($A48,'Project Reference'!$A$2:$L$11,12)</f>
        <v>0</v>
      </c>
      <c r="V48" s="91">
        <f>VLOOKUP($A48,'Project Reference'!$A$2:$M$11,13)</f>
        <v>0</v>
      </c>
      <c r="W48" s="91">
        <f>VLOOKUP($A48,'Project Reference'!$A$2:$N$11,14)</f>
        <v>0</v>
      </c>
      <c r="X48" s="91">
        <f>VLOOKUP($A48,'Project Reference'!$A$2:$O$11,15)</f>
        <v>0</v>
      </c>
      <c r="Y48" s="91">
        <f>VLOOKUP($A48,'Project Reference'!$A$2:$P$11,16)</f>
        <v>0</v>
      </c>
      <c r="Z48" s="13">
        <f>VLOOKUP($A48,'Project Reference'!$A$2:$Q$11,17)</f>
        <v>0</v>
      </c>
    </row>
    <row r="49" spans="1:26" s="1" customFormat="1" x14ac:dyDescent="0.45">
      <c r="A49" s="96"/>
      <c r="B49" s="115"/>
      <c r="C49" s="92"/>
      <c r="D49" s="91"/>
      <c r="E49" s="12"/>
      <c r="F49" s="12"/>
      <c r="G49" s="12"/>
      <c r="H49" s="12"/>
      <c r="I49" s="12"/>
      <c r="J49" s="15"/>
      <c r="K49" s="40"/>
      <c r="L49" s="91">
        <f>VLOOKUP($A49,'Project Reference'!$A$2:$C$11,3)</f>
        <v>0</v>
      </c>
      <c r="M49" s="115">
        <f>VLOOKUP($A49,'Project Reference'!$A$2:$D$11,4)</f>
        <v>0</v>
      </c>
      <c r="N49" s="115">
        <f>VLOOKUP($A49,'Project Reference'!$A$2:$E$11,5)</f>
        <v>0</v>
      </c>
      <c r="O49" s="91">
        <f>VLOOKUP($A49,'Project Reference'!$A$2:$F$11,6)</f>
        <v>0</v>
      </c>
      <c r="P49" s="91">
        <f>VLOOKUP($A49,'Project Reference'!$A$2:$G$11,7)</f>
        <v>0</v>
      </c>
      <c r="Q49" s="91">
        <f>VLOOKUP($A49,'Project Reference'!$A$2:$H$11,8)</f>
        <v>0</v>
      </c>
      <c r="R49" s="91">
        <f>VLOOKUP($A49,'Project Reference'!$A$2:$I$11,9)</f>
        <v>0</v>
      </c>
      <c r="S49" s="91">
        <f>VLOOKUP($A49,'Project Reference'!$A$2:$J$11,10)</f>
        <v>0</v>
      </c>
      <c r="T49" s="91">
        <f>VLOOKUP($A49,'Project Reference'!$A$2:$K$11,11)</f>
        <v>0</v>
      </c>
      <c r="U49" s="91">
        <f>VLOOKUP($A49,'Project Reference'!$A$2:$L$11,12)</f>
        <v>0</v>
      </c>
      <c r="V49" s="91">
        <f>VLOOKUP($A49,'Project Reference'!$A$2:$M$11,13)</f>
        <v>0</v>
      </c>
      <c r="W49" s="91">
        <f>VLOOKUP($A49,'Project Reference'!$A$2:$N$11,14)</f>
        <v>0</v>
      </c>
      <c r="X49" s="91">
        <f>VLOOKUP($A49,'Project Reference'!$A$2:$O$11,15)</f>
        <v>0</v>
      </c>
      <c r="Y49" s="91">
        <f>VLOOKUP($A49,'Project Reference'!$A$2:$P$11,16)</f>
        <v>0</v>
      </c>
      <c r="Z49" s="13">
        <f>VLOOKUP($A49,'Project Reference'!$A$2:$Q$11,17)</f>
        <v>0</v>
      </c>
    </row>
    <row r="50" spans="1:26" s="1" customFormat="1" x14ac:dyDescent="0.45">
      <c r="A50" s="96"/>
      <c r="B50" s="115"/>
      <c r="C50" s="92"/>
      <c r="D50" s="91"/>
      <c r="E50" s="12"/>
      <c r="F50" s="12"/>
      <c r="G50" s="12"/>
      <c r="H50" s="12"/>
      <c r="I50" s="12"/>
      <c r="J50" s="15"/>
      <c r="K50" s="40"/>
      <c r="L50" s="91">
        <f>VLOOKUP($A50,'Project Reference'!$A$2:$C$11,3)</f>
        <v>0</v>
      </c>
      <c r="M50" s="115">
        <f>VLOOKUP($A50,'Project Reference'!$A$2:$D$11,4)</f>
        <v>0</v>
      </c>
      <c r="N50" s="115">
        <f>VLOOKUP($A50,'Project Reference'!$A$2:$E$11,5)</f>
        <v>0</v>
      </c>
      <c r="O50" s="91">
        <f>VLOOKUP($A50,'Project Reference'!$A$2:$F$11,6)</f>
        <v>0</v>
      </c>
      <c r="P50" s="91">
        <f>VLOOKUP($A50,'Project Reference'!$A$2:$G$11,7)</f>
        <v>0</v>
      </c>
      <c r="Q50" s="91">
        <f>VLOOKUP($A50,'Project Reference'!$A$2:$H$11,8)</f>
        <v>0</v>
      </c>
      <c r="R50" s="91">
        <f>VLOOKUP($A50,'Project Reference'!$A$2:$I$11,9)</f>
        <v>0</v>
      </c>
      <c r="S50" s="91">
        <f>VLOOKUP($A50,'Project Reference'!$A$2:$J$11,10)</f>
        <v>0</v>
      </c>
      <c r="T50" s="91">
        <f>VLOOKUP($A50,'Project Reference'!$A$2:$K$11,11)</f>
        <v>0</v>
      </c>
      <c r="U50" s="91">
        <f>VLOOKUP($A50,'Project Reference'!$A$2:$L$11,12)</f>
        <v>0</v>
      </c>
      <c r="V50" s="91">
        <f>VLOOKUP($A50,'Project Reference'!$A$2:$M$11,13)</f>
        <v>0</v>
      </c>
      <c r="W50" s="91">
        <f>VLOOKUP($A50,'Project Reference'!$A$2:$N$11,14)</f>
        <v>0</v>
      </c>
      <c r="X50" s="91">
        <f>VLOOKUP($A50,'Project Reference'!$A$2:$O$11,15)</f>
        <v>0</v>
      </c>
      <c r="Y50" s="91">
        <f>VLOOKUP($A50,'Project Reference'!$A$2:$P$11,16)</f>
        <v>0</v>
      </c>
      <c r="Z50" s="13">
        <f>VLOOKUP($A50,'Project Reference'!$A$2:$Q$11,17)</f>
        <v>0</v>
      </c>
    </row>
    <row r="51" spans="1:26" s="1" customFormat="1" x14ac:dyDescent="0.45">
      <c r="A51" s="96"/>
      <c r="B51" s="115"/>
      <c r="C51" s="92"/>
      <c r="D51" s="91"/>
      <c r="E51" s="12"/>
      <c r="F51" s="12"/>
      <c r="G51" s="12"/>
      <c r="H51" s="12"/>
      <c r="I51" s="12"/>
      <c r="J51" s="15"/>
      <c r="K51" s="40"/>
      <c r="L51" s="91">
        <f>VLOOKUP($A51,'Project Reference'!$A$2:$C$11,3)</f>
        <v>0</v>
      </c>
      <c r="M51" s="115">
        <f>VLOOKUP($A51,'Project Reference'!$A$2:$D$11,4)</f>
        <v>0</v>
      </c>
      <c r="N51" s="115">
        <f>VLOOKUP($A51,'Project Reference'!$A$2:$E$11,5)</f>
        <v>0</v>
      </c>
      <c r="O51" s="91">
        <f>VLOOKUP($A51,'Project Reference'!$A$2:$F$11,6)</f>
        <v>0</v>
      </c>
      <c r="P51" s="91">
        <f>VLOOKUP($A51,'Project Reference'!$A$2:$G$11,7)</f>
        <v>0</v>
      </c>
      <c r="Q51" s="91">
        <f>VLOOKUP($A51,'Project Reference'!$A$2:$H$11,8)</f>
        <v>0</v>
      </c>
      <c r="R51" s="91">
        <f>VLOOKUP($A51,'Project Reference'!$A$2:$I$11,9)</f>
        <v>0</v>
      </c>
      <c r="S51" s="91">
        <f>VLOOKUP($A51,'Project Reference'!$A$2:$J$11,10)</f>
        <v>0</v>
      </c>
      <c r="T51" s="91">
        <f>VLOOKUP($A51,'Project Reference'!$A$2:$K$11,11)</f>
        <v>0</v>
      </c>
      <c r="U51" s="91">
        <f>VLOOKUP($A51,'Project Reference'!$A$2:$L$11,12)</f>
        <v>0</v>
      </c>
      <c r="V51" s="91">
        <f>VLOOKUP($A51,'Project Reference'!$A$2:$M$11,13)</f>
        <v>0</v>
      </c>
      <c r="W51" s="91">
        <f>VLOOKUP($A51,'Project Reference'!$A$2:$N$11,14)</f>
        <v>0</v>
      </c>
      <c r="X51" s="91">
        <f>VLOOKUP($A51,'Project Reference'!$A$2:$O$11,15)</f>
        <v>0</v>
      </c>
      <c r="Y51" s="91">
        <f>VLOOKUP($A51,'Project Reference'!$A$2:$P$11,16)</f>
        <v>0</v>
      </c>
      <c r="Z51" s="13">
        <f>VLOOKUP($A51,'Project Reference'!$A$2:$Q$11,17)</f>
        <v>0</v>
      </c>
    </row>
    <row r="52" spans="1:26" s="1" customFormat="1" x14ac:dyDescent="0.45">
      <c r="A52" s="96"/>
      <c r="B52" s="115"/>
      <c r="C52" s="92"/>
      <c r="D52" s="91"/>
      <c r="E52" s="12"/>
      <c r="F52" s="12"/>
      <c r="G52" s="12"/>
      <c r="H52" s="12"/>
      <c r="I52" s="12"/>
      <c r="J52" s="15"/>
      <c r="K52" s="40"/>
      <c r="L52" s="91">
        <f>VLOOKUP($A52,'Project Reference'!$A$2:$C$11,3)</f>
        <v>0</v>
      </c>
      <c r="M52" s="115">
        <f>VLOOKUP($A52,'Project Reference'!$A$2:$D$11,4)</f>
        <v>0</v>
      </c>
      <c r="N52" s="115">
        <f>VLOOKUP($A52,'Project Reference'!$A$2:$E$11,5)</f>
        <v>0</v>
      </c>
      <c r="O52" s="91">
        <f>VLOOKUP($A52,'Project Reference'!$A$2:$F$11,6)</f>
        <v>0</v>
      </c>
      <c r="P52" s="91">
        <f>VLOOKUP($A52,'Project Reference'!$A$2:$G$11,7)</f>
        <v>0</v>
      </c>
      <c r="Q52" s="91">
        <f>VLOOKUP($A52,'Project Reference'!$A$2:$H$11,8)</f>
        <v>0</v>
      </c>
      <c r="R52" s="91">
        <f>VLOOKUP($A52,'Project Reference'!$A$2:$I$11,9)</f>
        <v>0</v>
      </c>
      <c r="S52" s="91">
        <f>VLOOKUP($A52,'Project Reference'!$A$2:$J$11,10)</f>
        <v>0</v>
      </c>
      <c r="T52" s="91">
        <f>VLOOKUP($A52,'Project Reference'!$A$2:$K$11,11)</f>
        <v>0</v>
      </c>
      <c r="U52" s="91">
        <f>VLOOKUP($A52,'Project Reference'!$A$2:$L$11,12)</f>
        <v>0</v>
      </c>
      <c r="V52" s="91">
        <f>VLOOKUP($A52,'Project Reference'!$A$2:$M$11,13)</f>
        <v>0</v>
      </c>
      <c r="W52" s="91">
        <f>VLOOKUP($A52,'Project Reference'!$A$2:$N$11,14)</f>
        <v>0</v>
      </c>
      <c r="X52" s="91">
        <f>VLOOKUP($A52,'Project Reference'!$A$2:$O$11,15)</f>
        <v>0</v>
      </c>
      <c r="Y52" s="91">
        <f>VLOOKUP($A52,'Project Reference'!$A$2:$P$11,16)</f>
        <v>0</v>
      </c>
      <c r="Z52" s="13">
        <f>VLOOKUP($A52,'Project Reference'!$A$2:$Q$11,17)</f>
        <v>0</v>
      </c>
    </row>
    <row r="53" spans="1:26" s="1" customFormat="1" x14ac:dyDescent="0.45">
      <c r="A53" s="96"/>
      <c r="B53" s="115"/>
      <c r="C53" s="92"/>
      <c r="D53" s="91"/>
      <c r="E53" s="12"/>
      <c r="F53" s="12"/>
      <c r="G53" s="12"/>
      <c r="H53" s="12"/>
      <c r="I53" s="12"/>
      <c r="J53" s="15"/>
      <c r="K53" s="40"/>
      <c r="L53" s="91">
        <f>VLOOKUP($A53,'Project Reference'!$A$2:$C$11,3)</f>
        <v>0</v>
      </c>
      <c r="M53" s="115">
        <f>VLOOKUP($A53,'Project Reference'!$A$2:$D$11,4)</f>
        <v>0</v>
      </c>
      <c r="N53" s="115">
        <f>VLOOKUP($A53,'Project Reference'!$A$2:$E$11,5)</f>
        <v>0</v>
      </c>
      <c r="O53" s="91">
        <f>VLOOKUP($A53,'Project Reference'!$A$2:$F$11,6)</f>
        <v>0</v>
      </c>
      <c r="P53" s="91">
        <f>VLOOKUP($A53,'Project Reference'!$A$2:$G$11,7)</f>
        <v>0</v>
      </c>
      <c r="Q53" s="91">
        <f>VLOOKUP($A53,'Project Reference'!$A$2:$H$11,8)</f>
        <v>0</v>
      </c>
      <c r="R53" s="91">
        <f>VLOOKUP($A53,'Project Reference'!$A$2:$I$11,9)</f>
        <v>0</v>
      </c>
      <c r="S53" s="91">
        <f>VLOOKUP($A53,'Project Reference'!$A$2:$J$11,10)</f>
        <v>0</v>
      </c>
      <c r="T53" s="91">
        <f>VLOOKUP($A53,'Project Reference'!$A$2:$K$11,11)</f>
        <v>0</v>
      </c>
      <c r="U53" s="91">
        <f>VLOOKUP($A53,'Project Reference'!$A$2:$L$11,12)</f>
        <v>0</v>
      </c>
      <c r="V53" s="91">
        <f>VLOOKUP($A53,'Project Reference'!$A$2:$M$11,13)</f>
        <v>0</v>
      </c>
      <c r="W53" s="91">
        <f>VLOOKUP($A53,'Project Reference'!$A$2:$N$11,14)</f>
        <v>0</v>
      </c>
      <c r="X53" s="91">
        <f>VLOOKUP($A53,'Project Reference'!$A$2:$O$11,15)</f>
        <v>0</v>
      </c>
      <c r="Y53" s="91">
        <f>VLOOKUP($A53,'Project Reference'!$A$2:$P$11,16)</f>
        <v>0</v>
      </c>
      <c r="Z53" s="13">
        <f>VLOOKUP($A53,'Project Reference'!$A$2:$Q$11,17)</f>
        <v>0</v>
      </c>
    </row>
    <row r="54" spans="1:26" s="1" customFormat="1" x14ac:dyDescent="0.45">
      <c r="A54" s="96"/>
      <c r="B54" s="115"/>
      <c r="C54" s="92"/>
      <c r="D54" s="91"/>
      <c r="E54" s="12"/>
      <c r="F54" s="12"/>
      <c r="G54" s="12"/>
      <c r="H54" s="12"/>
      <c r="I54" s="12"/>
      <c r="J54" s="15"/>
      <c r="K54" s="40"/>
      <c r="L54" s="91">
        <f>VLOOKUP($A54,'Project Reference'!$A$2:$C$11,3)</f>
        <v>0</v>
      </c>
      <c r="M54" s="115">
        <f>VLOOKUP($A54,'Project Reference'!$A$2:$D$11,4)</f>
        <v>0</v>
      </c>
      <c r="N54" s="115">
        <f>VLOOKUP($A54,'Project Reference'!$A$2:$E$11,5)</f>
        <v>0</v>
      </c>
      <c r="O54" s="91">
        <f>VLOOKUP($A54,'Project Reference'!$A$2:$F$11,6)</f>
        <v>0</v>
      </c>
      <c r="P54" s="91">
        <f>VLOOKUP($A54,'Project Reference'!$A$2:$G$11,7)</f>
        <v>0</v>
      </c>
      <c r="Q54" s="91">
        <f>VLOOKUP($A54,'Project Reference'!$A$2:$H$11,8)</f>
        <v>0</v>
      </c>
      <c r="R54" s="91">
        <f>VLOOKUP($A54,'Project Reference'!$A$2:$I$11,9)</f>
        <v>0</v>
      </c>
      <c r="S54" s="91">
        <f>VLOOKUP($A54,'Project Reference'!$A$2:$J$11,10)</f>
        <v>0</v>
      </c>
      <c r="T54" s="91">
        <f>VLOOKUP($A54,'Project Reference'!$A$2:$K$11,11)</f>
        <v>0</v>
      </c>
      <c r="U54" s="91">
        <f>VLOOKUP($A54,'Project Reference'!$A$2:$L$11,12)</f>
        <v>0</v>
      </c>
      <c r="V54" s="91">
        <f>VLOOKUP($A54,'Project Reference'!$A$2:$M$11,13)</f>
        <v>0</v>
      </c>
      <c r="W54" s="91">
        <f>VLOOKUP($A54,'Project Reference'!$A$2:$N$11,14)</f>
        <v>0</v>
      </c>
      <c r="X54" s="91">
        <f>VLOOKUP($A54,'Project Reference'!$A$2:$O$11,15)</f>
        <v>0</v>
      </c>
      <c r="Y54" s="91">
        <f>VLOOKUP($A54,'Project Reference'!$A$2:$P$11,16)</f>
        <v>0</v>
      </c>
      <c r="Z54" s="13">
        <f>VLOOKUP($A54,'Project Reference'!$A$2:$Q$11,17)</f>
        <v>0</v>
      </c>
    </row>
    <row r="55" spans="1:26" s="1" customFormat="1" x14ac:dyDescent="0.45">
      <c r="A55" s="96"/>
      <c r="B55" s="115"/>
      <c r="C55" s="92"/>
      <c r="D55" s="91"/>
      <c r="E55" s="12"/>
      <c r="F55" s="12"/>
      <c r="G55" s="12"/>
      <c r="H55" s="12"/>
      <c r="I55" s="12"/>
      <c r="J55" s="15"/>
      <c r="K55" s="40"/>
      <c r="L55" s="91">
        <f>VLOOKUP($A55,'Project Reference'!$A$2:$C$11,3)</f>
        <v>0</v>
      </c>
      <c r="M55" s="115">
        <f>VLOOKUP($A55,'Project Reference'!$A$2:$D$11,4)</f>
        <v>0</v>
      </c>
      <c r="N55" s="115">
        <f>VLOOKUP($A55,'Project Reference'!$A$2:$E$11,5)</f>
        <v>0</v>
      </c>
      <c r="O55" s="91">
        <f>VLOOKUP($A55,'Project Reference'!$A$2:$F$11,6)</f>
        <v>0</v>
      </c>
      <c r="P55" s="91">
        <f>VLOOKUP($A55,'Project Reference'!$A$2:$G$11,7)</f>
        <v>0</v>
      </c>
      <c r="Q55" s="91">
        <f>VLOOKUP($A55,'Project Reference'!$A$2:$H$11,8)</f>
        <v>0</v>
      </c>
      <c r="R55" s="91">
        <f>VLOOKUP($A55,'Project Reference'!$A$2:$I$11,9)</f>
        <v>0</v>
      </c>
      <c r="S55" s="91">
        <f>VLOOKUP($A55,'Project Reference'!$A$2:$J$11,10)</f>
        <v>0</v>
      </c>
      <c r="T55" s="91">
        <f>VLOOKUP($A55,'Project Reference'!$A$2:$K$11,11)</f>
        <v>0</v>
      </c>
      <c r="U55" s="91">
        <f>VLOOKUP($A55,'Project Reference'!$A$2:$L$11,12)</f>
        <v>0</v>
      </c>
      <c r="V55" s="91">
        <f>VLOOKUP($A55,'Project Reference'!$A$2:$M$11,13)</f>
        <v>0</v>
      </c>
      <c r="W55" s="91">
        <f>VLOOKUP($A55,'Project Reference'!$A$2:$N$11,14)</f>
        <v>0</v>
      </c>
      <c r="X55" s="91">
        <f>VLOOKUP($A55,'Project Reference'!$A$2:$O$11,15)</f>
        <v>0</v>
      </c>
      <c r="Y55" s="91">
        <f>VLOOKUP($A55,'Project Reference'!$A$2:$P$11,16)</f>
        <v>0</v>
      </c>
      <c r="Z55" s="13">
        <f>VLOOKUP($A55,'Project Reference'!$A$2:$Q$11,17)</f>
        <v>0</v>
      </c>
    </row>
    <row r="56" spans="1:26" s="1" customFormat="1" x14ac:dyDescent="0.45">
      <c r="A56" s="96"/>
      <c r="B56" s="115"/>
      <c r="C56" s="92"/>
      <c r="D56" s="91"/>
      <c r="E56" s="12"/>
      <c r="F56" s="12"/>
      <c r="G56" s="12"/>
      <c r="H56" s="12"/>
      <c r="I56" s="12"/>
      <c r="J56" s="15"/>
      <c r="K56" s="40"/>
      <c r="L56" s="91">
        <f>VLOOKUP($A56,'Project Reference'!$A$2:$C$11,3)</f>
        <v>0</v>
      </c>
      <c r="M56" s="115">
        <f>VLOOKUP($A56,'Project Reference'!$A$2:$D$11,4)</f>
        <v>0</v>
      </c>
      <c r="N56" s="115">
        <f>VLOOKUP($A56,'Project Reference'!$A$2:$E$11,5)</f>
        <v>0</v>
      </c>
      <c r="O56" s="91">
        <f>VLOOKUP($A56,'Project Reference'!$A$2:$F$11,6)</f>
        <v>0</v>
      </c>
      <c r="P56" s="91">
        <f>VLOOKUP($A56,'Project Reference'!$A$2:$G$11,7)</f>
        <v>0</v>
      </c>
      <c r="Q56" s="91">
        <f>VLOOKUP($A56,'Project Reference'!$A$2:$H$11,8)</f>
        <v>0</v>
      </c>
      <c r="R56" s="91">
        <f>VLOOKUP($A56,'Project Reference'!$A$2:$I$11,9)</f>
        <v>0</v>
      </c>
      <c r="S56" s="91">
        <f>VLOOKUP($A56,'Project Reference'!$A$2:$J$11,10)</f>
        <v>0</v>
      </c>
      <c r="T56" s="91">
        <f>VLOOKUP($A56,'Project Reference'!$A$2:$K$11,11)</f>
        <v>0</v>
      </c>
      <c r="U56" s="91">
        <f>VLOOKUP($A56,'Project Reference'!$A$2:$L$11,12)</f>
        <v>0</v>
      </c>
      <c r="V56" s="91">
        <f>VLOOKUP($A56,'Project Reference'!$A$2:$M$11,13)</f>
        <v>0</v>
      </c>
      <c r="W56" s="91">
        <f>VLOOKUP($A56,'Project Reference'!$A$2:$N$11,14)</f>
        <v>0</v>
      </c>
      <c r="X56" s="91">
        <f>VLOOKUP($A56,'Project Reference'!$A$2:$O$11,15)</f>
        <v>0</v>
      </c>
      <c r="Y56" s="91">
        <f>VLOOKUP($A56,'Project Reference'!$A$2:$P$11,16)</f>
        <v>0</v>
      </c>
      <c r="Z56" s="13">
        <f>VLOOKUP($A56,'Project Reference'!$A$2:$Q$11,17)</f>
        <v>0</v>
      </c>
    </row>
    <row r="57" spans="1:26" s="1" customFormat="1" x14ac:dyDescent="0.45">
      <c r="A57" s="96"/>
      <c r="B57" s="115"/>
      <c r="C57" s="92"/>
      <c r="D57" s="91"/>
      <c r="E57" s="12"/>
      <c r="F57" s="12"/>
      <c r="G57" s="12"/>
      <c r="H57" s="12"/>
      <c r="I57" s="12"/>
      <c r="J57" s="15"/>
      <c r="K57" s="40"/>
      <c r="L57" s="91">
        <f>VLOOKUP($A57,'Project Reference'!$A$2:$C$11,3)</f>
        <v>0</v>
      </c>
      <c r="M57" s="115">
        <f>VLOOKUP($A57,'Project Reference'!$A$2:$D$11,4)</f>
        <v>0</v>
      </c>
      <c r="N57" s="115">
        <f>VLOOKUP($A57,'Project Reference'!$A$2:$E$11,5)</f>
        <v>0</v>
      </c>
      <c r="O57" s="91">
        <f>VLOOKUP($A57,'Project Reference'!$A$2:$F$11,6)</f>
        <v>0</v>
      </c>
      <c r="P57" s="91">
        <f>VLOOKUP($A57,'Project Reference'!$A$2:$G$11,7)</f>
        <v>0</v>
      </c>
      <c r="Q57" s="91">
        <f>VLOOKUP($A57,'Project Reference'!$A$2:$H$11,8)</f>
        <v>0</v>
      </c>
      <c r="R57" s="91">
        <f>VLOOKUP($A57,'Project Reference'!$A$2:$I$11,9)</f>
        <v>0</v>
      </c>
      <c r="S57" s="91">
        <f>VLOOKUP($A57,'Project Reference'!$A$2:$J$11,10)</f>
        <v>0</v>
      </c>
      <c r="T57" s="91">
        <f>VLOOKUP($A57,'Project Reference'!$A$2:$K$11,11)</f>
        <v>0</v>
      </c>
      <c r="U57" s="91">
        <f>VLOOKUP($A57,'Project Reference'!$A$2:$L$11,12)</f>
        <v>0</v>
      </c>
      <c r="V57" s="91">
        <f>VLOOKUP($A57,'Project Reference'!$A$2:$M$11,13)</f>
        <v>0</v>
      </c>
      <c r="W57" s="91">
        <f>VLOOKUP($A57,'Project Reference'!$A$2:$N$11,14)</f>
        <v>0</v>
      </c>
      <c r="X57" s="91">
        <f>VLOOKUP($A57,'Project Reference'!$A$2:$O$11,15)</f>
        <v>0</v>
      </c>
      <c r="Y57" s="91">
        <f>VLOOKUP($A57,'Project Reference'!$A$2:$P$11,16)</f>
        <v>0</v>
      </c>
      <c r="Z57" s="13">
        <f>VLOOKUP($A57,'Project Reference'!$A$2:$Q$11,17)</f>
        <v>0</v>
      </c>
    </row>
    <row r="58" spans="1:26" s="1" customFormat="1" x14ac:dyDescent="0.45">
      <c r="A58" s="96"/>
      <c r="B58" s="115"/>
      <c r="C58" s="92"/>
      <c r="D58" s="91"/>
      <c r="E58" s="12"/>
      <c r="F58" s="12"/>
      <c r="G58" s="12"/>
      <c r="H58" s="12"/>
      <c r="I58" s="12"/>
      <c r="J58" s="15"/>
      <c r="K58" s="40"/>
      <c r="L58" s="91">
        <f>VLOOKUP($A58,'Project Reference'!$A$2:$C$11,3)</f>
        <v>0</v>
      </c>
      <c r="M58" s="115">
        <f>VLOOKUP($A58,'Project Reference'!$A$2:$D$11,4)</f>
        <v>0</v>
      </c>
      <c r="N58" s="115">
        <f>VLOOKUP($A58,'Project Reference'!$A$2:$E$11,5)</f>
        <v>0</v>
      </c>
      <c r="O58" s="91">
        <f>VLOOKUP($A58,'Project Reference'!$A$2:$F$11,6)</f>
        <v>0</v>
      </c>
      <c r="P58" s="91">
        <f>VLOOKUP($A58,'Project Reference'!$A$2:$G$11,7)</f>
        <v>0</v>
      </c>
      <c r="Q58" s="91">
        <f>VLOOKUP($A58,'Project Reference'!$A$2:$H$11,8)</f>
        <v>0</v>
      </c>
      <c r="R58" s="91">
        <f>VLOOKUP($A58,'Project Reference'!$A$2:$I$11,9)</f>
        <v>0</v>
      </c>
      <c r="S58" s="91">
        <f>VLOOKUP($A58,'Project Reference'!$A$2:$J$11,10)</f>
        <v>0</v>
      </c>
      <c r="T58" s="91">
        <f>VLOOKUP($A58,'Project Reference'!$A$2:$K$11,11)</f>
        <v>0</v>
      </c>
      <c r="U58" s="91">
        <f>VLOOKUP($A58,'Project Reference'!$A$2:$L$11,12)</f>
        <v>0</v>
      </c>
      <c r="V58" s="91">
        <f>VLOOKUP($A58,'Project Reference'!$A$2:$M$11,13)</f>
        <v>0</v>
      </c>
      <c r="W58" s="91">
        <f>VLOOKUP($A58,'Project Reference'!$A$2:$N$11,14)</f>
        <v>0</v>
      </c>
      <c r="X58" s="91">
        <f>VLOOKUP($A58,'Project Reference'!$A$2:$O$11,15)</f>
        <v>0</v>
      </c>
      <c r="Y58" s="91">
        <f>VLOOKUP($A58,'Project Reference'!$A$2:$P$11,16)</f>
        <v>0</v>
      </c>
      <c r="Z58" s="13">
        <f>VLOOKUP($A58,'Project Reference'!$A$2:$Q$11,17)</f>
        <v>0</v>
      </c>
    </row>
    <row r="59" spans="1:26" s="1" customFormat="1" x14ac:dyDescent="0.45">
      <c r="A59" s="96"/>
      <c r="B59" s="115"/>
      <c r="C59" s="92"/>
      <c r="D59" s="91"/>
      <c r="E59" s="12"/>
      <c r="F59" s="12"/>
      <c r="G59" s="12"/>
      <c r="H59" s="12"/>
      <c r="I59" s="12"/>
      <c r="J59" s="15"/>
      <c r="K59" s="40"/>
      <c r="L59" s="91">
        <f>VLOOKUP($A59,'Project Reference'!$A$2:$C$11,3)</f>
        <v>0</v>
      </c>
      <c r="M59" s="115">
        <f>VLOOKUP($A59,'Project Reference'!$A$2:$D$11,4)</f>
        <v>0</v>
      </c>
      <c r="N59" s="115">
        <f>VLOOKUP($A59,'Project Reference'!$A$2:$E$11,5)</f>
        <v>0</v>
      </c>
      <c r="O59" s="91">
        <f>VLOOKUP($A59,'Project Reference'!$A$2:$F$11,6)</f>
        <v>0</v>
      </c>
      <c r="P59" s="91">
        <f>VLOOKUP($A59,'Project Reference'!$A$2:$G$11,7)</f>
        <v>0</v>
      </c>
      <c r="Q59" s="91">
        <f>VLOOKUP($A59,'Project Reference'!$A$2:$H$11,8)</f>
        <v>0</v>
      </c>
      <c r="R59" s="91">
        <f>VLOOKUP($A59,'Project Reference'!$A$2:$I$11,9)</f>
        <v>0</v>
      </c>
      <c r="S59" s="91">
        <f>VLOOKUP($A59,'Project Reference'!$A$2:$J$11,10)</f>
        <v>0</v>
      </c>
      <c r="T59" s="91">
        <f>VLOOKUP($A59,'Project Reference'!$A$2:$K$11,11)</f>
        <v>0</v>
      </c>
      <c r="U59" s="91">
        <f>VLOOKUP($A59,'Project Reference'!$A$2:$L$11,12)</f>
        <v>0</v>
      </c>
      <c r="V59" s="91">
        <f>VLOOKUP($A59,'Project Reference'!$A$2:$M$11,13)</f>
        <v>0</v>
      </c>
      <c r="W59" s="91">
        <f>VLOOKUP($A59,'Project Reference'!$A$2:$N$11,14)</f>
        <v>0</v>
      </c>
      <c r="X59" s="91">
        <f>VLOOKUP($A59,'Project Reference'!$A$2:$O$11,15)</f>
        <v>0</v>
      </c>
      <c r="Y59" s="91">
        <f>VLOOKUP($A59,'Project Reference'!$A$2:$P$11,16)</f>
        <v>0</v>
      </c>
      <c r="Z59" s="13">
        <f>VLOOKUP($A59,'Project Reference'!$A$2:$Q$11,17)</f>
        <v>0</v>
      </c>
    </row>
    <row r="60" spans="1:26" s="1" customFormat="1" x14ac:dyDescent="0.45">
      <c r="A60" s="96"/>
      <c r="B60" s="115"/>
      <c r="C60" s="92"/>
      <c r="D60" s="91"/>
      <c r="E60" s="12"/>
      <c r="F60" s="12"/>
      <c r="G60" s="12"/>
      <c r="H60" s="12"/>
      <c r="I60" s="12"/>
      <c r="J60" s="15"/>
      <c r="K60" s="40"/>
      <c r="L60" s="91">
        <f>VLOOKUP($A60,'Project Reference'!$A$2:$C$11,3)</f>
        <v>0</v>
      </c>
      <c r="M60" s="115">
        <f>VLOOKUP($A60,'Project Reference'!$A$2:$D$11,4)</f>
        <v>0</v>
      </c>
      <c r="N60" s="115">
        <f>VLOOKUP($A60,'Project Reference'!$A$2:$E$11,5)</f>
        <v>0</v>
      </c>
      <c r="O60" s="91">
        <f>VLOOKUP($A60,'Project Reference'!$A$2:$F$11,6)</f>
        <v>0</v>
      </c>
      <c r="P60" s="91">
        <f>VLOOKUP($A60,'Project Reference'!$A$2:$G$11,7)</f>
        <v>0</v>
      </c>
      <c r="Q60" s="91">
        <f>VLOOKUP($A60,'Project Reference'!$A$2:$H$11,8)</f>
        <v>0</v>
      </c>
      <c r="R60" s="91">
        <f>VLOOKUP($A60,'Project Reference'!$A$2:$I$11,9)</f>
        <v>0</v>
      </c>
      <c r="S60" s="91">
        <f>VLOOKUP($A60,'Project Reference'!$A$2:$J$11,10)</f>
        <v>0</v>
      </c>
      <c r="T60" s="91">
        <f>VLOOKUP($A60,'Project Reference'!$A$2:$K$11,11)</f>
        <v>0</v>
      </c>
      <c r="U60" s="91">
        <f>VLOOKUP($A60,'Project Reference'!$A$2:$L$11,12)</f>
        <v>0</v>
      </c>
      <c r="V60" s="91">
        <f>VLOOKUP($A60,'Project Reference'!$A$2:$M$11,13)</f>
        <v>0</v>
      </c>
      <c r="W60" s="91">
        <f>VLOOKUP($A60,'Project Reference'!$A$2:$N$11,14)</f>
        <v>0</v>
      </c>
      <c r="X60" s="91">
        <f>VLOOKUP($A60,'Project Reference'!$A$2:$O$11,15)</f>
        <v>0</v>
      </c>
      <c r="Y60" s="91">
        <f>VLOOKUP($A60,'Project Reference'!$A$2:$P$11,16)</f>
        <v>0</v>
      </c>
      <c r="Z60" s="13">
        <f>VLOOKUP($A60,'Project Reference'!$A$2:$Q$11,17)</f>
        <v>0</v>
      </c>
    </row>
    <row r="61" spans="1:26" s="1" customFormat="1" x14ac:dyDescent="0.45">
      <c r="A61" s="96"/>
      <c r="B61" s="115"/>
      <c r="C61" s="92"/>
      <c r="D61" s="91"/>
      <c r="E61" s="12"/>
      <c r="F61" s="12"/>
      <c r="G61" s="12"/>
      <c r="H61" s="12"/>
      <c r="I61" s="12"/>
      <c r="J61" s="15"/>
      <c r="K61" s="40"/>
      <c r="L61" s="91">
        <f>VLOOKUP($A61,'Project Reference'!$A$2:$C$11,3)</f>
        <v>0</v>
      </c>
      <c r="M61" s="115">
        <f>VLOOKUP($A61,'Project Reference'!$A$2:$D$11,4)</f>
        <v>0</v>
      </c>
      <c r="N61" s="115">
        <f>VLOOKUP($A61,'Project Reference'!$A$2:$E$11,5)</f>
        <v>0</v>
      </c>
      <c r="O61" s="91">
        <f>VLOOKUP($A61,'Project Reference'!$A$2:$F$11,6)</f>
        <v>0</v>
      </c>
      <c r="P61" s="91">
        <f>VLOOKUP($A61,'Project Reference'!$A$2:$G$11,7)</f>
        <v>0</v>
      </c>
      <c r="Q61" s="91">
        <f>VLOOKUP($A61,'Project Reference'!$A$2:$H$11,8)</f>
        <v>0</v>
      </c>
      <c r="R61" s="91">
        <f>VLOOKUP($A61,'Project Reference'!$A$2:$I$11,9)</f>
        <v>0</v>
      </c>
      <c r="S61" s="91">
        <f>VLOOKUP($A61,'Project Reference'!$A$2:$J$11,10)</f>
        <v>0</v>
      </c>
      <c r="T61" s="91">
        <f>VLOOKUP($A61,'Project Reference'!$A$2:$K$11,11)</f>
        <v>0</v>
      </c>
      <c r="U61" s="91">
        <f>VLOOKUP($A61,'Project Reference'!$A$2:$L$11,12)</f>
        <v>0</v>
      </c>
      <c r="V61" s="91">
        <f>VLOOKUP($A61,'Project Reference'!$A$2:$M$11,13)</f>
        <v>0</v>
      </c>
      <c r="W61" s="91">
        <f>VLOOKUP($A61,'Project Reference'!$A$2:$N$11,14)</f>
        <v>0</v>
      </c>
      <c r="X61" s="91">
        <f>VLOOKUP($A61,'Project Reference'!$A$2:$O$11,15)</f>
        <v>0</v>
      </c>
      <c r="Y61" s="91">
        <f>VLOOKUP($A61,'Project Reference'!$A$2:$P$11,16)</f>
        <v>0</v>
      </c>
      <c r="Z61" s="13">
        <f>VLOOKUP($A61,'Project Reference'!$A$2:$Q$11,17)</f>
        <v>0</v>
      </c>
    </row>
    <row r="62" spans="1:26" s="1" customFormat="1" x14ac:dyDescent="0.45">
      <c r="A62" s="96"/>
      <c r="B62" s="115"/>
      <c r="C62" s="92"/>
      <c r="D62" s="91"/>
      <c r="E62" s="12"/>
      <c r="F62" s="12"/>
      <c r="G62" s="12"/>
      <c r="H62" s="12"/>
      <c r="I62" s="12"/>
      <c r="J62" s="15"/>
      <c r="K62" s="40"/>
      <c r="L62" s="91">
        <f>VLOOKUP($A62,'Project Reference'!$A$2:$C$11,3)</f>
        <v>0</v>
      </c>
      <c r="M62" s="115">
        <f>VLOOKUP($A62,'Project Reference'!$A$2:$D$11,4)</f>
        <v>0</v>
      </c>
      <c r="N62" s="115">
        <f>VLOOKUP($A62,'Project Reference'!$A$2:$E$11,5)</f>
        <v>0</v>
      </c>
      <c r="O62" s="91">
        <f>VLOOKUP($A62,'Project Reference'!$A$2:$F$11,6)</f>
        <v>0</v>
      </c>
      <c r="P62" s="91">
        <f>VLOOKUP($A62,'Project Reference'!$A$2:$G$11,7)</f>
        <v>0</v>
      </c>
      <c r="Q62" s="91">
        <f>VLOOKUP($A62,'Project Reference'!$A$2:$H$11,8)</f>
        <v>0</v>
      </c>
      <c r="R62" s="91">
        <f>VLOOKUP($A62,'Project Reference'!$A$2:$I$11,9)</f>
        <v>0</v>
      </c>
      <c r="S62" s="91">
        <f>VLOOKUP($A62,'Project Reference'!$A$2:$J$11,10)</f>
        <v>0</v>
      </c>
      <c r="T62" s="91">
        <f>VLOOKUP($A62,'Project Reference'!$A$2:$K$11,11)</f>
        <v>0</v>
      </c>
      <c r="U62" s="91">
        <f>VLOOKUP($A62,'Project Reference'!$A$2:$L$11,12)</f>
        <v>0</v>
      </c>
      <c r="V62" s="91">
        <f>VLOOKUP($A62,'Project Reference'!$A$2:$M$11,13)</f>
        <v>0</v>
      </c>
      <c r="W62" s="91">
        <f>VLOOKUP($A62,'Project Reference'!$A$2:$N$11,14)</f>
        <v>0</v>
      </c>
      <c r="X62" s="91">
        <f>VLOOKUP($A62,'Project Reference'!$A$2:$O$11,15)</f>
        <v>0</v>
      </c>
      <c r="Y62" s="91">
        <f>VLOOKUP($A62,'Project Reference'!$A$2:$P$11,16)</f>
        <v>0</v>
      </c>
      <c r="Z62" s="13">
        <f>VLOOKUP($A62,'Project Reference'!$A$2:$Q$11,17)</f>
        <v>0</v>
      </c>
    </row>
    <row r="63" spans="1:26" s="1" customFormat="1" x14ac:dyDescent="0.45">
      <c r="A63" s="96"/>
      <c r="B63" s="115"/>
      <c r="C63" s="92"/>
      <c r="D63" s="91"/>
      <c r="E63" s="12"/>
      <c r="F63" s="12"/>
      <c r="G63" s="12"/>
      <c r="H63" s="12"/>
      <c r="I63" s="12"/>
      <c r="J63" s="15"/>
      <c r="K63" s="40"/>
      <c r="L63" s="91">
        <f>VLOOKUP($A63,'Project Reference'!$A$2:$C$11,3)</f>
        <v>0</v>
      </c>
      <c r="M63" s="115">
        <f>VLOOKUP($A63,'Project Reference'!$A$2:$D$11,4)</f>
        <v>0</v>
      </c>
      <c r="N63" s="115">
        <f>VLOOKUP($A63,'Project Reference'!$A$2:$E$11,5)</f>
        <v>0</v>
      </c>
      <c r="O63" s="91">
        <f>VLOOKUP($A63,'Project Reference'!$A$2:$F$11,6)</f>
        <v>0</v>
      </c>
      <c r="P63" s="91">
        <f>VLOOKUP($A63,'Project Reference'!$A$2:$G$11,7)</f>
        <v>0</v>
      </c>
      <c r="Q63" s="91">
        <f>VLOOKUP($A63,'Project Reference'!$A$2:$H$11,8)</f>
        <v>0</v>
      </c>
      <c r="R63" s="91">
        <f>VLOOKUP($A63,'Project Reference'!$A$2:$I$11,9)</f>
        <v>0</v>
      </c>
      <c r="S63" s="91">
        <f>VLOOKUP($A63,'Project Reference'!$A$2:$J$11,10)</f>
        <v>0</v>
      </c>
      <c r="T63" s="91">
        <f>VLOOKUP($A63,'Project Reference'!$A$2:$K$11,11)</f>
        <v>0</v>
      </c>
      <c r="U63" s="91">
        <f>VLOOKUP($A63,'Project Reference'!$A$2:$L$11,12)</f>
        <v>0</v>
      </c>
      <c r="V63" s="91">
        <f>VLOOKUP($A63,'Project Reference'!$A$2:$M$11,13)</f>
        <v>0</v>
      </c>
      <c r="W63" s="91">
        <f>VLOOKUP($A63,'Project Reference'!$A$2:$N$11,14)</f>
        <v>0</v>
      </c>
      <c r="X63" s="91">
        <f>VLOOKUP($A63,'Project Reference'!$A$2:$O$11,15)</f>
        <v>0</v>
      </c>
      <c r="Y63" s="91">
        <f>VLOOKUP($A63,'Project Reference'!$A$2:$P$11,16)</f>
        <v>0</v>
      </c>
      <c r="Z63" s="13">
        <f>VLOOKUP($A63,'Project Reference'!$A$2:$Q$11,17)</f>
        <v>0</v>
      </c>
    </row>
    <row r="64" spans="1:26" s="1" customFormat="1" x14ac:dyDescent="0.45">
      <c r="A64" s="96"/>
      <c r="B64" s="115"/>
      <c r="C64" s="92"/>
      <c r="D64" s="91"/>
      <c r="E64" s="12"/>
      <c r="F64" s="12"/>
      <c r="G64" s="12"/>
      <c r="H64" s="12"/>
      <c r="I64" s="12"/>
      <c r="J64" s="15"/>
      <c r="K64" s="40"/>
      <c r="L64" s="91">
        <f>VLOOKUP($A64,'Project Reference'!$A$2:$C$11,3)</f>
        <v>0</v>
      </c>
      <c r="M64" s="115">
        <f>VLOOKUP($A64,'Project Reference'!$A$2:$D$11,4)</f>
        <v>0</v>
      </c>
      <c r="N64" s="115">
        <f>VLOOKUP($A64,'Project Reference'!$A$2:$E$11,5)</f>
        <v>0</v>
      </c>
      <c r="O64" s="91">
        <f>VLOOKUP($A64,'Project Reference'!$A$2:$F$11,6)</f>
        <v>0</v>
      </c>
      <c r="P64" s="91">
        <f>VLOOKUP($A64,'Project Reference'!$A$2:$G$11,7)</f>
        <v>0</v>
      </c>
      <c r="Q64" s="91">
        <f>VLOOKUP($A64,'Project Reference'!$A$2:$H$11,8)</f>
        <v>0</v>
      </c>
      <c r="R64" s="91">
        <f>VLOOKUP($A64,'Project Reference'!$A$2:$I$11,9)</f>
        <v>0</v>
      </c>
      <c r="S64" s="91">
        <f>VLOOKUP($A64,'Project Reference'!$A$2:$J$11,10)</f>
        <v>0</v>
      </c>
      <c r="T64" s="91">
        <f>VLOOKUP($A64,'Project Reference'!$A$2:$K$11,11)</f>
        <v>0</v>
      </c>
      <c r="U64" s="91">
        <f>VLOOKUP($A64,'Project Reference'!$A$2:$L$11,12)</f>
        <v>0</v>
      </c>
      <c r="V64" s="91">
        <f>VLOOKUP($A64,'Project Reference'!$A$2:$M$11,13)</f>
        <v>0</v>
      </c>
      <c r="W64" s="91">
        <f>VLOOKUP($A64,'Project Reference'!$A$2:$N$11,14)</f>
        <v>0</v>
      </c>
      <c r="X64" s="91">
        <f>VLOOKUP($A64,'Project Reference'!$A$2:$O$11,15)</f>
        <v>0</v>
      </c>
      <c r="Y64" s="91">
        <f>VLOOKUP($A64,'Project Reference'!$A$2:$P$11,16)</f>
        <v>0</v>
      </c>
      <c r="Z64" s="13">
        <f>VLOOKUP($A64,'Project Reference'!$A$2:$Q$11,17)</f>
        <v>0</v>
      </c>
    </row>
    <row r="65" spans="1:26" s="1" customFormat="1" x14ac:dyDescent="0.45">
      <c r="A65" s="96"/>
      <c r="B65" s="115"/>
      <c r="C65" s="92"/>
      <c r="D65" s="91"/>
      <c r="E65" s="12"/>
      <c r="F65" s="12"/>
      <c r="G65" s="12"/>
      <c r="H65" s="12"/>
      <c r="I65" s="12"/>
      <c r="J65" s="15"/>
      <c r="K65" s="40"/>
      <c r="L65" s="91">
        <f>VLOOKUP($A65,'Project Reference'!$A$2:$C$11,3)</f>
        <v>0</v>
      </c>
      <c r="M65" s="115">
        <f>VLOOKUP($A65,'Project Reference'!$A$2:$D$11,4)</f>
        <v>0</v>
      </c>
      <c r="N65" s="115">
        <f>VLOOKUP($A65,'Project Reference'!$A$2:$E$11,5)</f>
        <v>0</v>
      </c>
      <c r="O65" s="91">
        <f>VLOOKUP($A65,'Project Reference'!$A$2:$F$11,6)</f>
        <v>0</v>
      </c>
      <c r="P65" s="91">
        <f>VLOOKUP($A65,'Project Reference'!$A$2:$G$11,7)</f>
        <v>0</v>
      </c>
      <c r="Q65" s="91">
        <f>VLOOKUP($A65,'Project Reference'!$A$2:$H$11,8)</f>
        <v>0</v>
      </c>
      <c r="R65" s="91">
        <f>VLOOKUP($A65,'Project Reference'!$A$2:$I$11,9)</f>
        <v>0</v>
      </c>
      <c r="S65" s="91">
        <f>VLOOKUP($A65,'Project Reference'!$A$2:$J$11,10)</f>
        <v>0</v>
      </c>
      <c r="T65" s="91">
        <f>VLOOKUP($A65,'Project Reference'!$A$2:$K$11,11)</f>
        <v>0</v>
      </c>
      <c r="U65" s="91">
        <f>VLOOKUP($A65,'Project Reference'!$A$2:$L$11,12)</f>
        <v>0</v>
      </c>
      <c r="V65" s="91">
        <f>VLOOKUP($A65,'Project Reference'!$A$2:$M$11,13)</f>
        <v>0</v>
      </c>
      <c r="W65" s="91">
        <f>VLOOKUP($A65,'Project Reference'!$A$2:$N$11,14)</f>
        <v>0</v>
      </c>
      <c r="X65" s="91">
        <f>VLOOKUP($A65,'Project Reference'!$A$2:$O$11,15)</f>
        <v>0</v>
      </c>
      <c r="Y65" s="91">
        <f>VLOOKUP($A65,'Project Reference'!$A$2:$P$11,16)</f>
        <v>0</v>
      </c>
      <c r="Z65" s="13">
        <f>VLOOKUP($A65,'Project Reference'!$A$2:$Q$11,17)</f>
        <v>0</v>
      </c>
    </row>
    <row r="66" spans="1:26" s="1" customFormat="1" x14ac:dyDescent="0.45">
      <c r="A66" s="96"/>
      <c r="B66" s="115"/>
      <c r="C66" s="92"/>
      <c r="D66" s="91"/>
      <c r="E66" s="12"/>
      <c r="F66" s="12"/>
      <c r="G66" s="12"/>
      <c r="H66" s="12"/>
      <c r="I66" s="12"/>
      <c r="J66" s="15"/>
      <c r="K66" s="40"/>
      <c r="L66" s="91">
        <f>VLOOKUP($A66,'Project Reference'!$A$2:$C$11,3)</f>
        <v>0</v>
      </c>
      <c r="M66" s="115">
        <f>VLOOKUP($A66,'Project Reference'!$A$2:$D$11,4)</f>
        <v>0</v>
      </c>
      <c r="N66" s="115">
        <f>VLOOKUP($A66,'Project Reference'!$A$2:$E$11,5)</f>
        <v>0</v>
      </c>
      <c r="O66" s="91">
        <f>VLOOKUP($A66,'Project Reference'!$A$2:$F$11,6)</f>
        <v>0</v>
      </c>
      <c r="P66" s="91">
        <f>VLOOKUP($A66,'Project Reference'!$A$2:$G$11,7)</f>
        <v>0</v>
      </c>
      <c r="Q66" s="91">
        <f>VLOOKUP($A66,'Project Reference'!$A$2:$H$11,8)</f>
        <v>0</v>
      </c>
      <c r="R66" s="91">
        <f>VLOOKUP($A66,'Project Reference'!$A$2:$I$11,9)</f>
        <v>0</v>
      </c>
      <c r="S66" s="91">
        <f>VLOOKUP($A66,'Project Reference'!$A$2:$J$11,10)</f>
        <v>0</v>
      </c>
      <c r="T66" s="91">
        <f>VLOOKUP($A66,'Project Reference'!$A$2:$K$11,11)</f>
        <v>0</v>
      </c>
      <c r="U66" s="91">
        <f>VLOOKUP($A66,'Project Reference'!$A$2:$L$11,12)</f>
        <v>0</v>
      </c>
      <c r="V66" s="91">
        <f>VLOOKUP($A66,'Project Reference'!$A$2:$M$11,13)</f>
        <v>0</v>
      </c>
      <c r="W66" s="91">
        <f>VLOOKUP($A66,'Project Reference'!$A$2:$N$11,14)</f>
        <v>0</v>
      </c>
      <c r="X66" s="91">
        <f>VLOOKUP($A66,'Project Reference'!$A$2:$O$11,15)</f>
        <v>0</v>
      </c>
      <c r="Y66" s="91">
        <f>VLOOKUP($A66,'Project Reference'!$A$2:$P$11,16)</f>
        <v>0</v>
      </c>
      <c r="Z66" s="13">
        <f>VLOOKUP($A66,'Project Reference'!$A$2:$Q$11,17)</f>
        <v>0</v>
      </c>
    </row>
    <row r="67" spans="1:26" s="1" customFormat="1" x14ac:dyDescent="0.45">
      <c r="A67" s="96"/>
      <c r="B67" s="115"/>
      <c r="C67" s="92"/>
      <c r="D67" s="91"/>
      <c r="E67" s="12"/>
      <c r="F67" s="12"/>
      <c r="G67" s="12"/>
      <c r="H67" s="12"/>
      <c r="I67" s="12"/>
      <c r="J67" s="15"/>
      <c r="K67" s="40"/>
      <c r="L67" s="91">
        <f>VLOOKUP($A67,'Project Reference'!$A$2:$C$11,3)</f>
        <v>0</v>
      </c>
      <c r="M67" s="115">
        <f>VLOOKUP($A67,'Project Reference'!$A$2:$D$11,4)</f>
        <v>0</v>
      </c>
      <c r="N67" s="115">
        <f>VLOOKUP($A67,'Project Reference'!$A$2:$E$11,5)</f>
        <v>0</v>
      </c>
      <c r="O67" s="91">
        <f>VLOOKUP($A67,'Project Reference'!$A$2:$F$11,6)</f>
        <v>0</v>
      </c>
      <c r="P67" s="91">
        <f>VLOOKUP($A67,'Project Reference'!$A$2:$G$11,7)</f>
        <v>0</v>
      </c>
      <c r="Q67" s="91">
        <f>VLOOKUP($A67,'Project Reference'!$A$2:$H$11,8)</f>
        <v>0</v>
      </c>
      <c r="R67" s="91">
        <f>VLOOKUP($A67,'Project Reference'!$A$2:$I$11,9)</f>
        <v>0</v>
      </c>
      <c r="S67" s="91">
        <f>VLOOKUP($A67,'Project Reference'!$A$2:$J$11,10)</f>
        <v>0</v>
      </c>
      <c r="T67" s="91">
        <f>VLOOKUP($A67,'Project Reference'!$A$2:$K$11,11)</f>
        <v>0</v>
      </c>
      <c r="U67" s="91">
        <f>VLOOKUP($A67,'Project Reference'!$A$2:$L$11,12)</f>
        <v>0</v>
      </c>
      <c r="V67" s="91">
        <f>VLOOKUP($A67,'Project Reference'!$A$2:$M$11,13)</f>
        <v>0</v>
      </c>
      <c r="W67" s="91">
        <f>VLOOKUP($A67,'Project Reference'!$A$2:$N$11,14)</f>
        <v>0</v>
      </c>
      <c r="X67" s="91">
        <f>VLOOKUP($A67,'Project Reference'!$A$2:$O$11,15)</f>
        <v>0</v>
      </c>
      <c r="Y67" s="91">
        <f>VLOOKUP($A67,'Project Reference'!$A$2:$P$11,16)</f>
        <v>0</v>
      </c>
      <c r="Z67" s="13">
        <f>VLOOKUP($A67,'Project Reference'!$A$2:$Q$11,17)</f>
        <v>0</v>
      </c>
    </row>
    <row r="68" spans="1:26" s="1" customFormat="1" x14ac:dyDescent="0.45">
      <c r="A68" s="96"/>
      <c r="B68" s="115"/>
      <c r="C68" s="92"/>
      <c r="D68" s="91"/>
      <c r="E68" s="12"/>
      <c r="F68" s="12"/>
      <c r="G68" s="12"/>
      <c r="H68" s="12"/>
      <c r="I68" s="12"/>
      <c r="J68" s="15"/>
      <c r="K68" s="40"/>
      <c r="L68" s="91">
        <f>VLOOKUP($A68,'Project Reference'!$A$2:$C$11,3)</f>
        <v>0</v>
      </c>
      <c r="M68" s="115">
        <f>VLOOKUP($A68,'Project Reference'!$A$2:$D$11,4)</f>
        <v>0</v>
      </c>
      <c r="N68" s="115">
        <f>VLOOKUP($A68,'Project Reference'!$A$2:$E$11,5)</f>
        <v>0</v>
      </c>
      <c r="O68" s="91">
        <f>VLOOKUP($A68,'Project Reference'!$A$2:$F$11,6)</f>
        <v>0</v>
      </c>
      <c r="P68" s="91">
        <f>VLOOKUP($A68,'Project Reference'!$A$2:$G$11,7)</f>
        <v>0</v>
      </c>
      <c r="Q68" s="91">
        <f>VLOOKUP($A68,'Project Reference'!$A$2:$H$11,8)</f>
        <v>0</v>
      </c>
      <c r="R68" s="91">
        <f>VLOOKUP($A68,'Project Reference'!$A$2:$I$11,9)</f>
        <v>0</v>
      </c>
      <c r="S68" s="91">
        <f>VLOOKUP($A68,'Project Reference'!$A$2:$J$11,10)</f>
        <v>0</v>
      </c>
      <c r="T68" s="91">
        <f>VLOOKUP($A68,'Project Reference'!$A$2:$K$11,11)</f>
        <v>0</v>
      </c>
      <c r="U68" s="91">
        <f>VLOOKUP($A68,'Project Reference'!$A$2:$L$11,12)</f>
        <v>0</v>
      </c>
      <c r="V68" s="91">
        <f>VLOOKUP($A68,'Project Reference'!$A$2:$M$11,13)</f>
        <v>0</v>
      </c>
      <c r="W68" s="91">
        <f>VLOOKUP($A68,'Project Reference'!$A$2:$N$11,14)</f>
        <v>0</v>
      </c>
      <c r="X68" s="91">
        <f>VLOOKUP($A68,'Project Reference'!$A$2:$O$11,15)</f>
        <v>0</v>
      </c>
      <c r="Y68" s="91">
        <f>VLOOKUP($A68,'Project Reference'!$A$2:$P$11,16)</f>
        <v>0</v>
      </c>
      <c r="Z68" s="13">
        <f>VLOOKUP($A68,'Project Reference'!$A$2:$Q$11,17)</f>
        <v>0</v>
      </c>
    </row>
    <row r="69" spans="1:26" s="1" customFormat="1" x14ac:dyDescent="0.45">
      <c r="A69" s="96"/>
      <c r="B69" s="115"/>
      <c r="C69" s="92"/>
      <c r="D69" s="91"/>
      <c r="E69" s="12"/>
      <c r="F69" s="12"/>
      <c r="G69" s="12"/>
      <c r="H69" s="12"/>
      <c r="I69" s="12"/>
      <c r="J69" s="15"/>
      <c r="K69" s="40"/>
      <c r="L69" s="91">
        <f>VLOOKUP($A69,'Project Reference'!$A$2:$C$11,3)</f>
        <v>0</v>
      </c>
      <c r="M69" s="115">
        <f>VLOOKUP($A69,'Project Reference'!$A$2:$D$11,4)</f>
        <v>0</v>
      </c>
      <c r="N69" s="115">
        <f>VLOOKUP($A69,'Project Reference'!$A$2:$E$11,5)</f>
        <v>0</v>
      </c>
      <c r="O69" s="91">
        <f>VLOOKUP($A69,'Project Reference'!$A$2:$F$11,6)</f>
        <v>0</v>
      </c>
      <c r="P69" s="91">
        <f>VLOOKUP($A69,'Project Reference'!$A$2:$G$11,7)</f>
        <v>0</v>
      </c>
      <c r="Q69" s="91">
        <f>VLOOKUP($A69,'Project Reference'!$A$2:$H$11,8)</f>
        <v>0</v>
      </c>
      <c r="R69" s="91">
        <f>VLOOKUP($A69,'Project Reference'!$A$2:$I$11,9)</f>
        <v>0</v>
      </c>
      <c r="S69" s="91">
        <f>VLOOKUP($A69,'Project Reference'!$A$2:$J$11,10)</f>
        <v>0</v>
      </c>
      <c r="T69" s="91">
        <f>VLOOKUP($A69,'Project Reference'!$A$2:$K$11,11)</f>
        <v>0</v>
      </c>
      <c r="U69" s="91">
        <f>VLOOKUP($A69,'Project Reference'!$A$2:$L$11,12)</f>
        <v>0</v>
      </c>
      <c r="V69" s="91">
        <f>VLOOKUP($A69,'Project Reference'!$A$2:$M$11,13)</f>
        <v>0</v>
      </c>
      <c r="W69" s="91">
        <f>VLOOKUP($A69,'Project Reference'!$A$2:$N$11,14)</f>
        <v>0</v>
      </c>
      <c r="X69" s="91">
        <f>VLOOKUP($A69,'Project Reference'!$A$2:$O$11,15)</f>
        <v>0</v>
      </c>
      <c r="Y69" s="91">
        <f>VLOOKUP($A69,'Project Reference'!$A$2:$P$11,16)</f>
        <v>0</v>
      </c>
      <c r="Z69" s="13">
        <f>VLOOKUP($A69,'Project Reference'!$A$2:$Q$11,17)</f>
        <v>0</v>
      </c>
    </row>
    <row r="70" spans="1:26" s="1" customFormat="1" x14ac:dyDescent="0.45">
      <c r="A70" s="96"/>
      <c r="B70" s="115"/>
      <c r="C70" s="92"/>
      <c r="D70" s="91"/>
      <c r="E70" s="12"/>
      <c r="F70" s="12"/>
      <c r="G70" s="12"/>
      <c r="H70" s="12"/>
      <c r="I70" s="12"/>
      <c r="J70" s="15"/>
      <c r="K70" s="40"/>
      <c r="L70" s="91">
        <f>VLOOKUP($A70,'Project Reference'!$A$2:$C$11,3)</f>
        <v>0</v>
      </c>
      <c r="M70" s="115">
        <f>VLOOKUP($A70,'Project Reference'!$A$2:$D$11,4)</f>
        <v>0</v>
      </c>
      <c r="N70" s="115">
        <f>VLOOKUP($A70,'Project Reference'!$A$2:$E$11,5)</f>
        <v>0</v>
      </c>
      <c r="O70" s="91">
        <f>VLOOKUP($A70,'Project Reference'!$A$2:$F$11,6)</f>
        <v>0</v>
      </c>
      <c r="P70" s="91">
        <f>VLOOKUP($A70,'Project Reference'!$A$2:$G$11,7)</f>
        <v>0</v>
      </c>
      <c r="Q70" s="91">
        <f>VLOOKUP($A70,'Project Reference'!$A$2:$H$11,8)</f>
        <v>0</v>
      </c>
      <c r="R70" s="91">
        <f>VLOOKUP($A70,'Project Reference'!$A$2:$I$11,9)</f>
        <v>0</v>
      </c>
      <c r="S70" s="91">
        <f>VLOOKUP($A70,'Project Reference'!$A$2:$J$11,10)</f>
        <v>0</v>
      </c>
      <c r="T70" s="91">
        <f>VLOOKUP($A70,'Project Reference'!$A$2:$K$11,11)</f>
        <v>0</v>
      </c>
      <c r="U70" s="91">
        <f>VLOOKUP($A70,'Project Reference'!$A$2:$L$11,12)</f>
        <v>0</v>
      </c>
      <c r="V70" s="91">
        <f>VLOOKUP($A70,'Project Reference'!$A$2:$M$11,13)</f>
        <v>0</v>
      </c>
      <c r="W70" s="91">
        <f>VLOOKUP($A70,'Project Reference'!$A$2:$N$11,14)</f>
        <v>0</v>
      </c>
      <c r="X70" s="91">
        <f>VLOOKUP($A70,'Project Reference'!$A$2:$O$11,15)</f>
        <v>0</v>
      </c>
      <c r="Y70" s="91">
        <f>VLOOKUP($A70,'Project Reference'!$A$2:$P$11,16)</f>
        <v>0</v>
      </c>
      <c r="Z70" s="13">
        <f>VLOOKUP($A70,'Project Reference'!$A$2:$Q$11,17)</f>
        <v>0</v>
      </c>
    </row>
    <row r="71" spans="1:26" s="1" customFormat="1" x14ac:dyDescent="0.45">
      <c r="A71" s="96"/>
      <c r="B71" s="115"/>
      <c r="C71" s="92"/>
      <c r="D71" s="91"/>
      <c r="E71" s="12"/>
      <c r="F71" s="12"/>
      <c r="G71" s="12"/>
      <c r="H71" s="12"/>
      <c r="I71" s="12"/>
      <c r="J71" s="15"/>
      <c r="K71" s="40"/>
      <c r="L71" s="91">
        <f>VLOOKUP($A71,'Project Reference'!$A$2:$C$11,3)</f>
        <v>0</v>
      </c>
      <c r="M71" s="115">
        <f>VLOOKUP($A71,'Project Reference'!$A$2:$D$11,4)</f>
        <v>0</v>
      </c>
      <c r="N71" s="115">
        <f>VLOOKUP($A71,'Project Reference'!$A$2:$E$11,5)</f>
        <v>0</v>
      </c>
      <c r="O71" s="91">
        <f>VLOOKUP($A71,'Project Reference'!$A$2:$F$11,6)</f>
        <v>0</v>
      </c>
      <c r="P71" s="91">
        <f>VLOOKUP($A71,'Project Reference'!$A$2:$G$11,7)</f>
        <v>0</v>
      </c>
      <c r="Q71" s="91">
        <f>VLOOKUP($A71,'Project Reference'!$A$2:$H$11,8)</f>
        <v>0</v>
      </c>
      <c r="R71" s="91">
        <f>VLOOKUP($A71,'Project Reference'!$A$2:$I$11,9)</f>
        <v>0</v>
      </c>
      <c r="S71" s="91">
        <f>VLOOKUP($A71,'Project Reference'!$A$2:$J$11,10)</f>
        <v>0</v>
      </c>
      <c r="T71" s="91">
        <f>VLOOKUP($A71,'Project Reference'!$A$2:$K$11,11)</f>
        <v>0</v>
      </c>
      <c r="U71" s="91">
        <f>VLOOKUP($A71,'Project Reference'!$A$2:$L$11,12)</f>
        <v>0</v>
      </c>
      <c r="V71" s="91">
        <f>VLOOKUP($A71,'Project Reference'!$A$2:$M$11,13)</f>
        <v>0</v>
      </c>
      <c r="W71" s="91">
        <f>VLOOKUP($A71,'Project Reference'!$A$2:$N$11,14)</f>
        <v>0</v>
      </c>
      <c r="X71" s="91">
        <f>VLOOKUP($A71,'Project Reference'!$A$2:$O$11,15)</f>
        <v>0</v>
      </c>
      <c r="Y71" s="91">
        <f>VLOOKUP($A71,'Project Reference'!$A$2:$P$11,16)</f>
        <v>0</v>
      </c>
      <c r="Z71" s="13">
        <f>VLOOKUP($A71,'Project Reference'!$A$2:$Q$11,17)</f>
        <v>0</v>
      </c>
    </row>
    <row r="72" spans="1:26" s="1" customFormat="1" x14ac:dyDescent="0.45">
      <c r="A72" s="96"/>
      <c r="B72" s="115"/>
      <c r="C72" s="92"/>
      <c r="D72" s="91"/>
      <c r="E72" s="12"/>
      <c r="F72" s="12"/>
      <c r="G72" s="12"/>
      <c r="H72" s="12"/>
      <c r="I72" s="12"/>
      <c r="J72" s="15"/>
      <c r="K72" s="40"/>
      <c r="L72" s="91">
        <f>VLOOKUP($A72,'Project Reference'!$A$2:$C$11,3)</f>
        <v>0</v>
      </c>
      <c r="M72" s="115">
        <f>VLOOKUP($A72,'Project Reference'!$A$2:$D$11,4)</f>
        <v>0</v>
      </c>
      <c r="N72" s="115">
        <f>VLOOKUP($A72,'Project Reference'!$A$2:$E$11,5)</f>
        <v>0</v>
      </c>
      <c r="O72" s="91">
        <f>VLOOKUP($A72,'Project Reference'!$A$2:$F$11,6)</f>
        <v>0</v>
      </c>
      <c r="P72" s="91">
        <f>VLOOKUP($A72,'Project Reference'!$A$2:$G$11,7)</f>
        <v>0</v>
      </c>
      <c r="Q72" s="91">
        <f>VLOOKUP($A72,'Project Reference'!$A$2:$H$11,8)</f>
        <v>0</v>
      </c>
      <c r="R72" s="91">
        <f>VLOOKUP($A72,'Project Reference'!$A$2:$I$11,9)</f>
        <v>0</v>
      </c>
      <c r="S72" s="91">
        <f>VLOOKUP($A72,'Project Reference'!$A$2:$J$11,10)</f>
        <v>0</v>
      </c>
      <c r="T72" s="91">
        <f>VLOOKUP($A72,'Project Reference'!$A$2:$K$11,11)</f>
        <v>0</v>
      </c>
      <c r="U72" s="91">
        <f>VLOOKUP($A72,'Project Reference'!$A$2:$L$11,12)</f>
        <v>0</v>
      </c>
      <c r="V72" s="91">
        <f>VLOOKUP($A72,'Project Reference'!$A$2:$M$11,13)</f>
        <v>0</v>
      </c>
      <c r="W72" s="91">
        <f>VLOOKUP($A72,'Project Reference'!$A$2:$N$11,14)</f>
        <v>0</v>
      </c>
      <c r="X72" s="91">
        <f>VLOOKUP($A72,'Project Reference'!$A$2:$O$11,15)</f>
        <v>0</v>
      </c>
      <c r="Y72" s="91">
        <f>VLOOKUP($A72,'Project Reference'!$A$2:$P$11,16)</f>
        <v>0</v>
      </c>
      <c r="Z72" s="13">
        <f>VLOOKUP($A72,'Project Reference'!$A$2:$Q$11,17)</f>
        <v>0</v>
      </c>
    </row>
    <row r="73" spans="1:26" s="1" customFormat="1" x14ac:dyDescent="0.45">
      <c r="A73" s="96"/>
      <c r="B73" s="115"/>
      <c r="C73" s="92"/>
      <c r="D73" s="91"/>
      <c r="E73" s="12"/>
      <c r="F73" s="12"/>
      <c r="G73" s="12"/>
      <c r="H73" s="12"/>
      <c r="I73" s="12"/>
      <c r="J73" s="15"/>
      <c r="K73" s="40"/>
      <c r="L73" s="91">
        <f>VLOOKUP($A73,'Project Reference'!$A$2:$C$11,3)</f>
        <v>0</v>
      </c>
      <c r="M73" s="115">
        <f>VLOOKUP($A73,'Project Reference'!$A$2:$D$11,4)</f>
        <v>0</v>
      </c>
      <c r="N73" s="115">
        <f>VLOOKUP($A73,'Project Reference'!$A$2:$E$11,5)</f>
        <v>0</v>
      </c>
      <c r="O73" s="91">
        <f>VLOOKUP($A73,'Project Reference'!$A$2:$F$11,6)</f>
        <v>0</v>
      </c>
      <c r="P73" s="91">
        <f>VLOOKUP($A73,'Project Reference'!$A$2:$G$11,7)</f>
        <v>0</v>
      </c>
      <c r="Q73" s="91">
        <f>VLOOKUP($A73,'Project Reference'!$A$2:$H$11,8)</f>
        <v>0</v>
      </c>
      <c r="R73" s="91">
        <f>VLOOKUP($A73,'Project Reference'!$A$2:$I$11,9)</f>
        <v>0</v>
      </c>
      <c r="S73" s="91">
        <f>VLOOKUP($A73,'Project Reference'!$A$2:$J$11,10)</f>
        <v>0</v>
      </c>
      <c r="T73" s="91">
        <f>VLOOKUP($A73,'Project Reference'!$A$2:$K$11,11)</f>
        <v>0</v>
      </c>
      <c r="U73" s="91">
        <f>VLOOKUP($A73,'Project Reference'!$A$2:$L$11,12)</f>
        <v>0</v>
      </c>
      <c r="V73" s="91">
        <f>VLOOKUP($A73,'Project Reference'!$A$2:$M$11,13)</f>
        <v>0</v>
      </c>
      <c r="W73" s="91">
        <f>VLOOKUP($A73,'Project Reference'!$A$2:$N$11,14)</f>
        <v>0</v>
      </c>
      <c r="X73" s="91">
        <f>VLOOKUP($A73,'Project Reference'!$A$2:$O$11,15)</f>
        <v>0</v>
      </c>
      <c r="Y73" s="91">
        <f>VLOOKUP($A73,'Project Reference'!$A$2:$P$11,16)</f>
        <v>0</v>
      </c>
      <c r="Z73" s="13">
        <f>VLOOKUP($A73,'Project Reference'!$A$2:$Q$11,17)</f>
        <v>0</v>
      </c>
    </row>
    <row r="74" spans="1:26" s="1" customFormat="1" x14ac:dyDescent="0.45">
      <c r="A74" s="96"/>
      <c r="B74" s="115"/>
      <c r="C74" s="92"/>
      <c r="D74" s="91"/>
      <c r="E74" s="12"/>
      <c r="F74" s="12"/>
      <c r="G74" s="12"/>
      <c r="H74" s="12"/>
      <c r="I74" s="12"/>
      <c r="J74" s="15"/>
      <c r="K74" s="40"/>
      <c r="L74" s="91">
        <f>VLOOKUP($A74,'Project Reference'!$A$2:$C$11,3)</f>
        <v>0</v>
      </c>
      <c r="M74" s="91">
        <f>VLOOKUP($A74,'Project Reference'!$A$2:$D$11,4)</f>
        <v>0</v>
      </c>
      <c r="N74" s="115">
        <f>VLOOKUP($A74,'Project Reference'!$A$2:$E$11,5)</f>
        <v>0</v>
      </c>
      <c r="O74" s="91">
        <f>VLOOKUP($A74,'Project Reference'!$A$2:$F$11,6)</f>
        <v>0</v>
      </c>
      <c r="P74" s="91">
        <f>VLOOKUP($A74,'Project Reference'!$A$2:$G$11,7)</f>
        <v>0</v>
      </c>
      <c r="Q74" s="91">
        <f>VLOOKUP($A74,'Project Reference'!$A$2:$H$11,8)</f>
        <v>0</v>
      </c>
      <c r="R74" s="91">
        <f>VLOOKUP($A74,'Project Reference'!$A$2:$I$11,9)</f>
        <v>0</v>
      </c>
      <c r="S74" s="91">
        <f>VLOOKUP($A74,'Project Reference'!$A$2:$J$11,10)</f>
        <v>0</v>
      </c>
      <c r="T74" s="91">
        <f>VLOOKUP($A74,'Project Reference'!$A$2:$K$11,11)</f>
        <v>0</v>
      </c>
      <c r="U74" s="91">
        <f>VLOOKUP($A74,'Project Reference'!$A$2:$L$11,12)</f>
        <v>0</v>
      </c>
      <c r="V74" s="91">
        <f>VLOOKUP($A74,'Project Reference'!$A$2:$M$11,13)</f>
        <v>0</v>
      </c>
      <c r="W74" s="91">
        <f>VLOOKUP($A74,'Project Reference'!$A$2:$N$11,14)</f>
        <v>0</v>
      </c>
      <c r="X74" s="91">
        <f>VLOOKUP($A74,'Project Reference'!$A$2:$O$11,15)</f>
        <v>0</v>
      </c>
      <c r="Y74" s="91">
        <f>VLOOKUP($A74,'Project Reference'!$A$2:$P$11,16)</f>
        <v>0</v>
      </c>
      <c r="Z74" s="13">
        <f>VLOOKUP($A74,'Project Reference'!$A$2:$Q$11,17)</f>
        <v>0</v>
      </c>
    </row>
    <row r="75" spans="1:26" s="1" customFormat="1" x14ac:dyDescent="0.45">
      <c r="A75" s="96"/>
      <c r="B75" s="115"/>
      <c r="C75" s="92"/>
      <c r="D75" s="91"/>
      <c r="E75" s="12"/>
      <c r="F75" s="12"/>
      <c r="G75" s="12"/>
      <c r="H75" s="12"/>
      <c r="I75" s="12"/>
      <c r="J75" s="15"/>
      <c r="K75" s="40"/>
      <c r="L75" s="91">
        <f>VLOOKUP($A75,'Project Reference'!$A$2:$C$11,3)</f>
        <v>0</v>
      </c>
      <c r="M75" s="91">
        <f>VLOOKUP($A75,'Project Reference'!$A$2:$D$11,4)</f>
        <v>0</v>
      </c>
      <c r="N75" s="115">
        <f>VLOOKUP($A75,'Project Reference'!$A$2:$E$11,5)</f>
        <v>0</v>
      </c>
      <c r="O75" s="91">
        <f>VLOOKUP($A75,'Project Reference'!$A$2:$F$11,6)</f>
        <v>0</v>
      </c>
      <c r="P75" s="91">
        <f>VLOOKUP($A75,'Project Reference'!$A$2:$G$11,7)</f>
        <v>0</v>
      </c>
      <c r="Q75" s="91">
        <f>VLOOKUP($A75,'Project Reference'!$A$2:$H$11,8)</f>
        <v>0</v>
      </c>
      <c r="R75" s="91">
        <f>VLOOKUP($A75,'Project Reference'!$A$2:$I$11,9)</f>
        <v>0</v>
      </c>
      <c r="S75" s="91">
        <f>VLOOKUP($A75,'Project Reference'!$A$2:$J$11,10)</f>
        <v>0</v>
      </c>
      <c r="T75" s="91">
        <f>VLOOKUP($A75,'Project Reference'!$A$2:$K$11,11)</f>
        <v>0</v>
      </c>
      <c r="U75" s="91">
        <f>VLOOKUP($A75,'Project Reference'!$A$2:$L$11,12)</f>
        <v>0</v>
      </c>
      <c r="V75" s="91">
        <f>VLOOKUP($A75,'Project Reference'!$A$2:$M$11,13)</f>
        <v>0</v>
      </c>
      <c r="W75" s="91">
        <f>VLOOKUP($A75,'Project Reference'!$A$2:$N$11,14)</f>
        <v>0</v>
      </c>
      <c r="X75" s="91">
        <f>VLOOKUP($A75,'Project Reference'!$A$2:$O$11,15)</f>
        <v>0</v>
      </c>
      <c r="Y75" s="91">
        <f>VLOOKUP($A75,'Project Reference'!$A$2:$P$11,16)</f>
        <v>0</v>
      </c>
      <c r="Z75" s="13">
        <f>VLOOKUP($A75,'Project Reference'!$A$2:$Q$11,17)</f>
        <v>0</v>
      </c>
    </row>
    <row r="76" spans="1:26" s="1" customFormat="1" x14ac:dyDescent="0.45">
      <c r="A76" s="96"/>
      <c r="B76" s="115"/>
      <c r="C76" s="92"/>
      <c r="D76" s="91"/>
      <c r="E76" s="12"/>
      <c r="F76" s="12"/>
      <c r="G76" s="12"/>
      <c r="H76" s="12"/>
      <c r="I76" s="12"/>
      <c r="J76" s="15"/>
      <c r="K76" s="40"/>
      <c r="L76" s="91">
        <f>VLOOKUP($A76,'Project Reference'!$A$2:$C$11,3)</f>
        <v>0</v>
      </c>
      <c r="M76" s="91">
        <f>VLOOKUP($A76,'Project Reference'!$A$2:$D$11,4)</f>
        <v>0</v>
      </c>
      <c r="N76" s="115">
        <f>VLOOKUP($A76,'Project Reference'!$A$2:$E$11,5)</f>
        <v>0</v>
      </c>
      <c r="O76" s="91">
        <f>VLOOKUP($A76,'Project Reference'!$A$2:$F$11,6)</f>
        <v>0</v>
      </c>
      <c r="P76" s="91">
        <f>VLOOKUP($A76,'Project Reference'!$A$2:$G$11,7)</f>
        <v>0</v>
      </c>
      <c r="Q76" s="91">
        <f>VLOOKUP($A76,'Project Reference'!$A$2:$H$11,8)</f>
        <v>0</v>
      </c>
      <c r="R76" s="91">
        <f>VLOOKUP($A76,'Project Reference'!$A$2:$I$11,9)</f>
        <v>0</v>
      </c>
      <c r="S76" s="91">
        <f>VLOOKUP($A76,'Project Reference'!$A$2:$J$11,10)</f>
        <v>0</v>
      </c>
      <c r="T76" s="91">
        <f>VLOOKUP($A76,'Project Reference'!$A$2:$K$11,11)</f>
        <v>0</v>
      </c>
      <c r="U76" s="91">
        <f>VLOOKUP($A76,'Project Reference'!$A$2:$L$11,12)</f>
        <v>0</v>
      </c>
      <c r="V76" s="91">
        <f>VLOOKUP($A76,'Project Reference'!$A$2:$M$11,13)</f>
        <v>0</v>
      </c>
      <c r="W76" s="91">
        <f>VLOOKUP($A76,'Project Reference'!$A$2:$N$11,14)</f>
        <v>0</v>
      </c>
      <c r="X76" s="91">
        <f>VLOOKUP($A76,'Project Reference'!$A$2:$O$11,15)</f>
        <v>0</v>
      </c>
      <c r="Y76" s="91">
        <f>VLOOKUP($A76,'Project Reference'!$A$2:$P$11,16)</f>
        <v>0</v>
      </c>
      <c r="Z76" s="13">
        <f>VLOOKUP($A76,'Project Reference'!$A$2:$Q$11,17)</f>
        <v>0</v>
      </c>
    </row>
    <row r="77" spans="1:26" s="1" customFormat="1" x14ac:dyDescent="0.45">
      <c r="A77" s="96"/>
      <c r="B77" s="115"/>
      <c r="C77" s="92"/>
      <c r="D77" s="91"/>
      <c r="E77" s="12"/>
      <c r="F77" s="12"/>
      <c r="G77" s="12"/>
      <c r="H77" s="12"/>
      <c r="I77" s="12"/>
      <c r="J77" s="15"/>
      <c r="K77" s="40"/>
      <c r="L77" s="91">
        <f>VLOOKUP($A77,'Project Reference'!$A$2:$C$11,3)</f>
        <v>0</v>
      </c>
      <c r="M77" s="91">
        <f>VLOOKUP($A77,'Project Reference'!$A$2:$D$11,4)</f>
        <v>0</v>
      </c>
      <c r="N77" s="115">
        <f>VLOOKUP($A77,'Project Reference'!$A$2:$E$11,5)</f>
        <v>0</v>
      </c>
      <c r="O77" s="91">
        <f>VLOOKUP($A77,'Project Reference'!$A$2:$F$11,6)</f>
        <v>0</v>
      </c>
      <c r="P77" s="91">
        <f>VLOOKUP($A77,'Project Reference'!$A$2:$G$11,7)</f>
        <v>0</v>
      </c>
      <c r="Q77" s="91">
        <f>VLOOKUP($A77,'Project Reference'!$A$2:$H$11,8)</f>
        <v>0</v>
      </c>
      <c r="R77" s="91">
        <f>VLOOKUP($A77,'Project Reference'!$A$2:$I$11,9)</f>
        <v>0</v>
      </c>
      <c r="S77" s="91">
        <f>VLOOKUP($A77,'Project Reference'!$A$2:$J$11,10)</f>
        <v>0</v>
      </c>
      <c r="T77" s="91">
        <f>VLOOKUP($A77,'Project Reference'!$A$2:$K$11,11)</f>
        <v>0</v>
      </c>
      <c r="U77" s="91">
        <f>VLOOKUP($A77,'Project Reference'!$A$2:$L$11,12)</f>
        <v>0</v>
      </c>
      <c r="V77" s="91">
        <f>VLOOKUP($A77,'Project Reference'!$A$2:$M$11,13)</f>
        <v>0</v>
      </c>
      <c r="W77" s="91">
        <f>VLOOKUP($A77,'Project Reference'!$A$2:$N$11,14)</f>
        <v>0</v>
      </c>
      <c r="X77" s="91">
        <f>VLOOKUP($A77,'Project Reference'!$A$2:$O$11,15)</f>
        <v>0</v>
      </c>
      <c r="Y77" s="91">
        <f>VLOOKUP($A77,'Project Reference'!$A$2:$P$11,16)</f>
        <v>0</v>
      </c>
      <c r="Z77" s="13">
        <f>VLOOKUP($A77,'Project Reference'!$A$2:$Q$11,17)</f>
        <v>0</v>
      </c>
    </row>
    <row r="78" spans="1:26" s="1" customFormat="1" x14ac:dyDescent="0.45">
      <c r="A78" s="96"/>
      <c r="B78" s="115"/>
      <c r="C78" s="92"/>
      <c r="D78" s="91"/>
      <c r="E78" s="12"/>
      <c r="F78" s="12"/>
      <c r="G78" s="12"/>
      <c r="H78" s="12"/>
      <c r="I78" s="12"/>
      <c r="J78" s="15"/>
      <c r="K78" s="40"/>
      <c r="L78" s="91">
        <f>VLOOKUP($A78,'Project Reference'!$A$2:$C$11,3)</f>
        <v>0</v>
      </c>
      <c r="M78" s="91">
        <f>VLOOKUP($A78,'Project Reference'!$A$2:$D$11,4)</f>
        <v>0</v>
      </c>
      <c r="N78" s="115">
        <f>VLOOKUP($A78,'Project Reference'!$A$2:$E$11,5)</f>
        <v>0</v>
      </c>
      <c r="O78" s="91">
        <f>VLOOKUP($A78,'Project Reference'!$A$2:$F$11,6)</f>
        <v>0</v>
      </c>
      <c r="P78" s="91">
        <f>VLOOKUP($A78,'Project Reference'!$A$2:$G$11,7)</f>
        <v>0</v>
      </c>
      <c r="Q78" s="91">
        <f>VLOOKUP($A78,'Project Reference'!$A$2:$H$11,8)</f>
        <v>0</v>
      </c>
      <c r="R78" s="91">
        <f>VLOOKUP($A78,'Project Reference'!$A$2:$I$11,9)</f>
        <v>0</v>
      </c>
      <c r="S78" s="91">
        <f>VLOOKUP($A78,'Project Reference'!$A$2:$J$11,10)</f>
        <v>0</v>
      </c>
      <c r="T78" s="91">
        <f>VLOOKUP($A78,'Project Reference'!$A$2:$K$11,11)</f>
        <v>0</v>
      </c>
      <c r="U78" s="91">
        <f>VLOOKUP($A78,'Project Reference'!$A$2:$L$11,12)</f>
        <v>0</v>
      </c>
      <c r="V78" s="91">
        <f>VLOOKUP($A78,'Project Reference'!$A$2:$M$11,13)</f>
        <v>0</v>
      </c>
      <c r="W78" s="91">
        <f>VLOOKUP($A78,'Project Reference'!$A$2:$N$11,14)</f>
        <v>0</v>
      </c>
      <c r="X78" s="91">
        <f>VLOOKUP($A78,'Project Reference'!$A$2:$O$11,15)</f>
        <v>0</v>
      </c>
      <c r="Y78" s="91">
        <f>VLOOKUP($A78,'Project Reference'!$A$2:$P$11,16)</f>
        <v>0</v>
      </c>
      <c r="Z78" s="13">
        <f>VLOOKUP($A78,'Project Reference'!$A$2:$Q$11,17)</f>
        <v>0</v>
      </c>
    </row>
    <row r="79" spans="1:26" s="1" customFormat="1" x14ac:dyDescent="0.45">
      <c r="A79" s="96"/>
      <c r="B79" s="115"/>
      <c r="C79" s="92"/>
      <c r="D79" s="91"/>
      <c r="E79" s="12"/>
      <c r="F79" s="12"/>
      <c r="G79" s="12"/>
      <c r="H79" s="12"/>
      <c r="I79" s="12"/>
      <c r="J79" s="15"/>
      <c r="K79" s="40"/>
      <c r="L79" s="91">
        <f>VLOOKUP($A79,'Project Reference'!$A$2:$C$11,3)</f>
        <v>0</v>
      </c>
      <c r="M79" s="91">
        <f>VLOOKUP($A79,'Project Reference'!$A$2:$D$11,4)</f>
        <v>0</v>
      </c>
      <c r="N79" s="115">
        <f>VLOOKUP($A79,'Project Reference'!$A$2:$E$11,5)</f>
        <v>0</v>
      </c>
      <c r="O79" s="91">
        <f>VLOOKUP($A79,'Project Reference'!$A$2:$F$11,6)</f>
        <v>0</v>
      </c>
      <c r="P79" s="91">
        <f>VLOOKUP($A79,'Project Reference'!$A$2:$G$11,7)</f>
        <v>0</v>
      </c>
      <c r="Q79" s="91">
        <f>VLOOKUP($A79,'Project Reference'!$A$2:$H$11,8)</f>
        <v>0</v>
      </c>
      <c r="R79" s="91">
        <f>VLOOKUP($A79,'Project Reference'!$A$2:$I$11,9)</f>
        <v>0</v>
      </c>
      <c r="S79" s="91">
        <f>VLOOKUP($A79,'Project Reference'!$A$2:$J$11,10)</f>
        <v>0</v>
      </c>
      <c r="T79" s="91">
        <f>VLOOKUP($A79,'Project Reference'!$A$2:$K$11,11)</f>
        <v>0</v>
      </c>
      <c r="U79" s="91">
        <f>VLOOKUP($A79,'Project Reference'!$A$2:$L$11,12)</f>
        <v>0</v>
      </c>
      <c r="V79" s="91">
        <f>VLOOKUP($A79,'Project Reference'!$A$2:$M$11,13)</f>
        <v>0</v>
      </c>
      <c r="W79" s="91">
        <f>VLOOKUP($A79,'Project Reference'!$A$2:$N$11,14)</f>
        <v>0</v>
      </c>
      <c r="X79" s="91">
        <f>VLOOKUP($A79,'Project Reference'!$A$2:$O$11,15)</f>
        <v>0</v>
      </c>
      <c r="Y79" s="91">
        <f>VLOOKUP($A79,'Project Reference'!$A$2:$P$11,16)</f>
        <v>0</v>
      </c>
      <c r="Z79" s="13">
        <f>VLOOKUP($A79,'Project Reference'!$A$2:$Q$11,17)</f>
        <v>0</v>
      </c>
    </row>
    <row r="80" spans="1:26" s="1" customFormat="1" x14ac:dyDescent="0.45">
      <c r="A80" s="96"/>
      <c r="B80" s="115"/>
      <c r="C80" s="92"/>
      <c r="D80" s="91"/>
      <c r="E80" s="12"/>
      <c r="F80" s="12"/>
      <c r="G80" s="12"/>
      <c r="H80" s="12"/>
      <c r="I80" s="12"/>
      <c r="J80" s="15"/>
      <c r="K80" s="40"/>
      <c r="L80" s="91">
        <f>VLOOKUP($A80,'Project Reference'!$A$2:$C$11,3)</f>
        <v>0</v>
      </c>
      <c r="M80" s="91">
        <f>VLOOKUP($A80,'Project Reference'!$A$2:$D$11,4)</f>
        <v>0</v>
      </c>
      <c r="N80" s="115">
        <f>VLOOKUP($A80,'Project Reference'!$A$2:$E$11,5)</f>
        <v>0</v>
      </c>
      <c r="O80" s="91">
        <f>VLOOKUP($A80,'Project Reference'!$A$2:$F$11,6)</f>
        <v>0</v>
      </c>
      <c r="P80" s="91">
        <f>VLOOKUP($A80,'Project Reference'!$A$2:$G$11,7)</f>
        <v>0</v>
      </c>
      <c r="Q80" s="91">
        <f>VLOOKUP($A80,'Project Reference'!$A$2:$H$11,8)</f>
        <v>0</v>
      </c>
      <c r="R80" s="91">
        <f>VLOOKUP($A80,'Project Reference'!$A$2:$I$11,9)</f>
        <v>0</v>
      </c>
      <c r="S80" s="91">
        <f>VLOOKUP($A80,'Project Reference'!$A$2:$J$11,10)</f>
        <v>0</v>
      </c>
      <c r="T80" s="91">
        <f>VLOOKUP($A80,'Project Reference'!$A$2:$K$11,11)</f>
        <v>0</v>
      </c>
      <c r="U80" s="91">
        <f>VLOOKUP($A80,'Project Reference'!$A$2:$L$11,12)</f>
        <v>0</v>
      </c>
      <c r="V80" s="91">
        <f>VLOOKUP($A80,'Project Reference'!$A$2:$M$11,13)</f>
        <v>0</v>
      </c>
      <c r="W80" s="91">
        <f>VLOOKUP($A80,'Project Reference'!$A$2:$N$11,14)</f>
        <v>0</v>
      </c>
      <c r="X80" s="91">
        <f>VLOOKUP($A80,'Project Reference'!$A$2:$O$11,15)</f>
        <v>0</v>
      </c>
      <c r="Y80" s="91">
        <f>VLOOKUP($A80,'Project Reference'!$A$2:$P$11,16)</f>
        <v>0</v>
      </c>
      <c r="Z80" s="13">
        <f>VLOOKUP($A80,'Project Reference'!$A$2:$Q$11,17)</f>
        <v>0</v>
      </c>
    </row>
    <row r="81" spans="1:26" s="1" customFormat="1" x14ac:dyDescent="0.45">
      <c r="A81" s="96"/>
      <c r="B81" s="115"/>
      <c r="C81" s="92"/>
      <c r="D81" s="91"/>
      <c r="E81" s="12"/>
      <c r="F81" s="12"/>
      <c r="G81" s="12"/>
      <c r="H81" s="12"/>
      <c r="I81" s="12"/>
      <c r="J81" s="15"/>
      <c r="K81" s="40"/>
      <c r="L81" s="91">
        <f>VLOOKUP($A81,'Project Reference'!$A$2:$C$11,3)</f>
        <v>0</v>
      </c>
      <c r="M81" s="91">
        <f>VLOOKUP($A81,'Project Reference'!$A$2:$D$11,4)</f>
        <v>0</v>
      </c>
      <c r="N81" s="115">
        <f>VLOOKUP($A81,'Project Reference'!$A$2:$E$11,5)</f>
        <v>0</v>
      </c>
      <c r="O81" s="91">
        <f>VLOOKUP($A81,'Project Reference'!$A$2:$F$11,6)</f>
        <v>0</v>
      </c>
      <c r="P81" s="91">
        <f>VLOOKUP($A81,'Project Reference'!$A$2:$G$11,7)</f>
        <v>0</v>
      </c>
      <c r="Q81" s="91">
        <f>VLOOKUP($A81,'Project Reference'!$A$2:$H$11,8)</f>
        <v>0</v>
      </c>
      <c r="R81" s="91">
        <f>VLOOKUP($A81,'Project Reference'!$A$2:$I$11,9)</f>
        <v>0</v>
      </c>
      <c r="S81" s="91">
        <f>VLOOKUP($A81,'Project Reference'!$A$2:$J$11,10)</f>
        <v>0</v>
      </c>
      <c r="T81" s="91">
        <f>VLOOKUP($A81,'Project Reference'!$A$2:$K$11,11)</f>
        <v>0</v>
      </c>
      <c r="U81" s="91">
        <f>VLOOKUP($A81,'Project Reference'!$A$2:$L$11,12)</f>
        <v>0</v>
      </c>
      <c r="V81" s="91">
        <f>VLOOKUP($A81,'Project Reference'!$A$2:$M$11,13)</f>
        <v>0</v>
      </c>
      <c r="W81" s="91">
        <f>VLOOKUP($A81,'Project Reference'!$A$2:$N$11,14)</f>
        <v>0</v>
      </c>
      <c r="X81" s="91">
        <f>VLOOKUP($A81,'Project Reference'!$A$2:$O$11,15)</f>
        <v>0</v>
      </c>
      <c r="Y81" s="91">
        <f>VLOOKUP($A81,'Project Reference'!$A$2:$P$11,16)</f>
        <v>0</v>
      </c>
      <c r="Z81" s="13">
        <f>VLOOKUP($A81,'Project Reference'!$A$2:$Q$11,17)</f>
        <v>0</v>
      </c>
    </row>
    <row r="82" spans="1:26" s="1" customFormat="1" x14ac:dyDescent="0.45">
      <c r="A82" s="96"/>
      <c r="B82" s="115"/>
      <c r="C82" s="92"/>
      <c r="D82" s="91"/>
      <c r="E82" s="12"/>
      <c r="F82" s="12"/>
      <c r="G82" s="12"/>
      <c r="H82" s="12"/>
      <c r="I82" s="12"/>
      <c r="J82" s="15"/>
      <c r="K82" s="40"/>
      <c r="L82" s="91">
        <f>VLOOKUP($A82,'Project Reference'!$A$2:$C$11,3)</f>
        <v>0</v>
      </c>
      <c r="M82" s="91">
        <f>VLOOKUP($A82,'Project Reference'!$A$2:$D$11,4)</f>
        <v>0</v>
      </c>
      <c r="N82" s="115">
        <f>VLOOKUP($A82,'Project Reference'!$A$2:$E$11,5)</f>
        <v>0</v>
      </c>
      <c r="O82" s="91">
        <f>VLOOKUP($A82,'Project Reference'!$A$2:$F$11,6)</f>
        <v>0</v>
      </c>
      <c r="P82" s="91">
        <f>VLOOKUP($A82,'Project Reference'!$A$2:$G$11,7)</f>
        <v>0</v>
      </c>
      <c r="Q82" s="91">
        <f>VLOOKUP($A82,'Project Reference'!$A$2:$H$11,8)</f>
        <v>0</v>
      </c>
      <c r="R82" s="91">
        <f>VLOOKUP($A82,'Project Reference'!$A$2:$I$11,9)</f>
        <v>0</v>
      </c>
      <c r="S82" s="91">
        <f>VLOOKUP($A82,'Project Reference'!$A$2:$J$11,10)</f>
        <v>0</v>
      </c>
      <c r="T82" s="91">
        <f>VLOOKUP($A82,'Project Reference'!$A$2:$K$11,11)</f>
        <v>0</v>
      </c>
      <c r="U82" s="91">
        <f>VLOOKUP($A82,'Project Reference'!$A$2:$L$11,12)</f>
        <v>0</v>
      </c>
      <c r="V82" s="91">
        <f>VLOOKUP($A82,'Project Reference'!$A$2:$M$11,13)</f>
        <v>0</v>
      </c>
      <c r="W82" s="91">
        <f>VLOOKUP($A82,'Project Reference'!$A$2:$N$11,14)</f>
        <v>0</v>
      </c>
      <c r="X82" s="91">
        <f>VLOOKUP($A82,'Project Reference'!$A$2:$O$11,15)</f>
        <v>0</v>
      </c>
      <c r="Y82" s="91">
        <f>VLOOKUP($A82,'Project Reference'!$A$2:$P$11,16)</f>
        <v>0</v>
      </c>
      <c r="Z82" s="13">
        <f>VLOOKUP($A82,'Project Reference'!$A$2:$Q$11,17)</f>
        <v>0</v>
      </c>
    </row>
    <row r="83" spans="1:26" s="1" customFormat="1" x14ac:dyDescent="0.45">
      <c r="A83" s="96"/>
      <c r="B83" s="115"/>
      <c r="C83" s="92"/>
      <c r="D83" s="91"/>
      <c r="E83" s="12"/>
      <c r="F83" s="12"/>
      <c r="G83" s="12"/>
      <c r="H83" s="12"/>
      <c r="I83" s="12"/>
      <c r="J83" s="15"/>
      <c r="K83" s="40"/>
      <c r="L83" s="91">
        <f>VLOOKUP($A83,'Project Reference'!$A$2:$C$11,3)</f>
        <v>0</v>
      </c>
      <c r="M83" s="91">
        <f>VLOOKUP($A83,'Project Reference'!$A$2:$D$11,4)</f>
        <v>0</v>
      </c>
      <c r="N83" s="115">
        <f>VLOOKUP($A83,'Project Reference'!$A$2:$E$11,5)</f>
        <v>0</v>
      </c>
      <c r="O83" s="91">
        <f>VLOOKUP($A83,'Project Reference'!$A$2:$F$11,6)</f>
        <v>0</v>
      </c>
      <c r="P83" s="91">
        <f>VLOOKUP($A83,'Project Reference'!$A$2:$G$11,7)</f>
        <v>0</v>
      </c>
      <c r="Q83" s="91">
        <f>VLOOKUP($A83,'Project Reference'!$A$2:$H$11,8)</f>
        <v>0</v>
      </c>
      <c r="R83" s="91">
        <f>VLOOKUP($A83,'Project Reference'!$A$2:$I$11,9)</f>
        <v>0</v>
      </c>
      <c r="S83" s="91">
        <f>VLOOKUP($A83,'Project Reference'!$A$2:$J$11,10)</f>
        <v>0</v>
      </c>
      <c r="T83" s="91">
        <f>VLOOKUP($A83,'Project Reference'!$A$2:$K$11,11)</f>
        <v>0</v>
      </c>
      <c r="U83" s="91">
        <f>VLOOKUP($A83,'Project Reference'!$A$2:$L$11,12)</f>
        <v>0</v>
      </c>
      <c r="V83" s="91">
        <f>VLOOKUP($A83,'Project Reference'!$A$2:$M$11,13)</f>
        <v>0</v>
      </c>
      <c r="W83" s="91">
        <f>VLOOKUP($A83,'Project Reference'!$A$2:$N$11,14)</f>
        <v>0</v>
      </c>
      <c r="X83" s="91">
        <f>VLOOKUP($A83,'Project Reference'!$A$2:$O$11,15)</f>
        <v>0</v>
      </c>
      <c r="Y83" s="91">
        <f>VLOOKUP($A83,'Project Reference'!$A$2:$P$11,16)</f>
        <v>0</v>
      </c>
      <c r="Z83" s="13">
        <f>VLOOKUP($A83,'Project Reference'!$A$2:$Q$11,17)</f>
        <v>0</v>
      </c>
    </row>
    <row r="84" spans="1:26" s="1" customFormat="1" x14ac:dyDescent="0.45">
      <c r="A84" s="96"/>
      <c r="B84" s="115"/>
      <c r="C84" s="92"/>
      <c r="D84" s="91"/>
      <c r="E84" s="12"/>
      <c r="F84" s="12"/>
      <c r="G84" s="12"/>
      <c r="H84" s="12"/>
      <c r="I84" s="12"/>
      <c r="J84" s="15"/>
      <c r="K84" s="40"/>
      <c r="L84" s="91">
        <f>VLOOKUP($A84,'Project Reference'!$A$2:$C$11,3)</f>
        <v>0</v>
      </c>
      <c r="M84" s="91">
        <f>VLOOKUP($A84,'Project Reference'!$A$2:$D$11,4)</f>
        <v>0</v>
      </c>
      <c r="N84" s="115">
        <f>VLOOKUP($A84,'Project Reference'!$A$2:$E$11,5)</f>
        <v>0</v>
      </c>
      <c r="O84" s="91">
        <f>VLOOKUP($A84,'Project Reference'!$A$2:$F$11,6)</f>
        <v>0</v>
      </c>
      <c r="P84" s="91">
        <f>VLOOKUP($A84,'Project Reference'!$A$2:$G$11,7)</f>
        <v>0</v>
      </c>
      <c r="Q84" s="91">
        <f>VLOOKUP($A84,'Project Reference'!$A$2:$H$11,8)</f>
        <v>0</v>
      </c>
      <c r="R84" s="91">
        <f>VLOOKUP($A84,'Project Reference'!$A$2:$I$11,9)</f>
        <v>0</v>
      </c>
      <c r="S84" s="91">
        <f>VLOOKUP($A84,'Project Reference'!$A$2:$J$11,10)</f>
        <v>0</v>
      </c>
      <c r="T84" s="91">
        <f>VLOOKUP($A84,'Project Reference'!$A$2:$K$11,11)</f>
        <v>0</v>
      </c>
      <c r="U84" s="91">
        <f>VLOOKUP($A84,'Project Reference'!$A$2:$L$11,12)</f>
        <v>0</v>
      </c>
      <c r="V84" s="91">
        <f>VLOOKUP($A84,'Project Reference'!$A$2:$M$11,13)</f>
        <v>0</v>
      </c>
      <c r="W84" s="91">
        <f>VLOOKUP($A84,'Project Reference'!$A$2:$N$11,14)</f>
        <v>0</v>
      </c>
      <c r="X84" s="91">
        <f>VLOOKUP($A84,'Project Reference'!$A$2:$O$11,15)</f>
        <v>0</v>
      </c>
      <c r="Y84" s="91">
        <f>VLOOKUP($A84,'Project Reference'!$A$2:$P$11,16)</f>
        <v>0</v>
      </c>
      <c r="Z84" s="13">
        <f>VLOOKUP($A84,'Project Reference'!$A$2:$Q$11,17)</f>
        <v>0</v>
      </c>
    </row>
    <row r="85" spans="1:26" s="1" customFormat="1" x14ac:dyDescent="0.45">
      <c r="A85" s="96"/>
      <c r="B85" s="115"/>
      <c r="C85" s="92"/>
      <c r="D85" s="91"/>
      <c r="E85" s="12"/>
      <c r="F85" s="12"/>
      <c r="G85" s="12"/>
      <c r="H85" s="12"/>
      <c r="I85" s="12"/>
      <c r="J85" s="15"/>
      <c r="K85" s="40"/>
      <c r="L85" s="91">
        <f>VLOOKUP($A85,'Project Reference'!$A$2:$C$11,3)</f>
        <v>0</v>
      </c>
      <c r="M85" s="91">
        <f>VLOOKUP($A85,'Project Reference'!$A$2:$D$11,4)</f>
        <v>0</v>
      </c>
      <c r="N85" s="115">
        <f>VLOOKUP($A85,'Project Reference'!$A$2:$E$11,5)</f>
        <v>0</v>
      </c>
      <c r="O85" s="91">
        <f>VLOOKUP($A85,'Project Reference'!$A$2:$F$11,6)</f>
        <v>0</v>
      </c>
      <c r="P85" s="91">
        <f>VLOOKUP($A85,'Project Reference'!$A$2:$G$11,7)</f>
        <v>0</v>
      </c>
      <c r="Q85" s="91">
        <f>VLOOKUP($A85,'Project Reference'!$A$2:$H$11,8)</f>
        <v>0</v>
      </c>
      <c r="R85" s="91">
        <f>VLOOKUP($A85,'Project Reference'!$A$2:$I$11,9)</f>
        <v>0</v>
      </c>
      <c r="S85" s="91">
        <f>VLOOKUP($A85,'Project Reference'!$A$2:$J$11,10)</f>
        <v>0</v>
      </c>
      <c r="T85" s="91">
        <f>VLOOKUP($A85,'Project Reference'!$A$2:$K$11,11)</f>
        <v>0</v>
      </c>
      <c r="U85" s="91">
        <f>VLOOKUP($A85,'Project Reference'!$A$2:$L$11,12)</f>
        <v>0</v>
      </c>
      <c r="V85" s="91">
        <f>VLOOKUP($A85,'Project Reference'!$A$2:$M$11,13)</f>
        <v>0</v>
      </c>
      <c r="W85" s="91">
        <f>VLOOKUP($A85,'Project Reference'!$A$2:$N$11,14)</f>
        <v>0</v>
      </c>
      <c r="X85" s="91">
        <f>VLOOKUP($A85,'Project Reference'!$A$2:$O$11,15)</f>
        <v>0</v>
      </c>
      <c r="Y85" s="91">
        <f>VLOOKUP($A85,'Project Reference'!$A$2:$P$11,16)</f>
        <v>0</v>
      </c>
      <c r="Z85" s="13">
        <f>VLOOKUP($A85,'Project Reference'!$A$2:$Q$11,17)</f>
        <v>0</v>
      </c>
    </row>
    <row r="86" spans="1:26" s="1" customFormat="1" x14ac:dyDescent="0.45">
      <c r="A86" s="96"/>
      <c r="B86" s="115"/>
      <c r="C86" s="92"/>
      <c r="D86" s="91"/>
      <c r="E86" s="12"/>
      <c r="F86" s="12"/>
      <c r="G86" s="12"/>
      <c r="H86" s="12"/>
      <c r="I86" s="12"/>
      <c r="J86" s="15"/>
      <c r="K86" s="40"/>
      <c r="L86" s="91">
        <f>VLOOKUP($A86,'Project Reference'!$A$2:$C$11,3)</f>
        <v>0</v>
      </c>
      <c r="M86" s="91">
        <f>VLOOKUP($A86,'Project Reference'!$A$2:$D$11,4)</f>
        <v>0</v>
      </c>
      <c r="N86" s="115">
        <f>VLOOKUP($A86,'Project Reference'!$A$2:$E$11,5)</f>
        <v>0</v>
      </c>
      <c r="O86" s="91">
        <f>VLOOKUP($A86,'Project Reference'!$A$2:$F$11,6)</f>
        <v>0</v>
      </c>
      <c r="P86" s="91">
        <f>VLOOKUP($A86,'Project Reference'!$A$2:$G$11,7)</f>
        <v>0</v>
      </c>
      <c r="Q86" s="91">
        <f>VLOOKUP($A86,'Project Reference'!$A$2:$H$11,8)</f>
        <v>0</v>
      </c>
      <c r="R86" s="91">
        <f>VLOOKUP($A86,'Project Reference'!$A$2:$I$11,9)</f>
        <v>0</v>
      </c>
      <c r="S86" s="91">
        <f>VLOOKUP($A86,'Project Reference'!$A$2:$J$11,10)</f>
        <v>0</v>
      </c>
      <c r="T86" s="91">
        <f>VLOOKUP($A86,'Project Reference'!$A$2:$K$11,11)</f>
        <v>0</v>
      </c>
      <c r="U86" s="91">
        <f>VLOOKUP($A86,'Project Reference'!$A$2:$L$11,12)</f>
        <v>0</v>
      </c>
      <c r="V86" s="91">
        <f>VLOOKUP($A86,'Project Reference'!$A$2:$M$11,13)</f>
        <v>0</v>
      </c>
      <c r="W86" s="91">
        <f>VLOOKUP($A86,'Project Reference'!$A$2:$N$11,14)</f>
        <v>0</v>
      </c>
      <c r="X86" s="91">
        <f>VLOOKUP($A86,'Project Reference'!$A$2:$O$11,15)</f>
        <v>0</v>
      </c>
      <c r="Y86" s="91">
        <f>VLOOKUP($A86,'Project Reference'!$A$2:$P$11,16)</f>
        <v>0</v>
      </c>
      <c r="Z86" s="13">
        <f>VLOOKUP($A86,'Project Reference'!$A$2:$Q$11,17)</f>
        <v>0</v>
      </c>
    </row>
    <row r="87" spans="1:26" s="1" customFormat="1" x14ac:dyDescent="0.45">
      <c r="A87" s="96"/>
      <c r="B87" s="115"/>
      <c r="C87" s="92"/>
      <c r="D87" s="91"/>
      <c r="E87" s="12"/>
      <c r="F87" s="12"/>
      <c r="G87" s="12"/>
      <c r="H87" s="12"/>
      <c r="I87" s="12"/>
      <c r="J87" s="15"/>
      <c r="K87" s="40"/>
      <c r="L87" s="91">
        <f>VLOOKUP($A87,'Project Reference'!$A$2:$C$11,3)</f>
        <v>0</v>
      </c>
      <c r="M87" s="91">
        <f>VLOOKUP($A87,'Project Reference'!$A$2:$D$11,4)</f>
        <v>0</v>
      </c>
      <c r="N87" s="115">
        <f>VLOOKUP($A87,'Project Reference'!$A$2:$E$11,5)</f>
        <v>0</v>
      </c>
      <c r="O87" s="91">
        <f>VLOOKUP($A87,'Project Reference'!$A$2:$F$11,6)</f>
        <v>0</v>
      </c>
      <c r="P87" s="91">
        <f>VLOOKUP($A87,'Project Reference'!$A$2:$G$11,7)</f>
        <v>0</v>
      </c>
      <c r="Q87" s="91">
        <f>VLOOKUP($A87,'Project Reference'!$A$2:$H$11,8)</f>
        <v>0</v>
      </c>
      <c r="R87" s="91">
        <f>VLOOKUP($A87,'Project Reference'!$A$2:$I$11,9)</f>
        <v>0</v>
      </c>
      <c r="S87" s="91">
        <f>VLOOKUP($A87,'Project Reference'!$A$2:$J$11,10)</f>
        <v>0</v>
      </c>
      <c r="T87" s="91">
        <f>VLOOKUP($A87,'Project Reference'!$A$2:$K$11,11)</f>
        <v>0</v>
      </c>
      <c r="U87" s="91">
        <f>VLOOKUP($A87,'Project Reference'!$A$2:$L$11,12)</f>
        <v>0</v>
      </c>
      <c r="V87" s="91">
        <f>VLOOKUP($A87,'Project Reference'!$A$2:$M$11,13)</f>
        <v>0</v>
      </c>
      <c r="W87" s="91">
        <f>VLOOKUP($A87,'Project Reference'!$A$2:$N$11,14)</f>
        <v>0</v>
      </c>
      <c r="X87" s="91">
        <f>VLOOKUP($A87,'Project Reference'!$A$2:$O$11,15)</f>
        <v>0</v>
      </c>
      <c r="Y87" s="91">
        <f>VLOOKUP($A87,'Project Reference'!$A$2:$P$11,16)</f>
        <v>0</v>
      </c>
      <c r="Z87" s="13">
        <f>VLOOKUP($A87,'Project Reference'!$A$2:$Q$11,17)</f>
        <v>0</v>
      </c>
    </row>
    <row r="88" spans="1:26" s="1" customFormat="1" x14ac:dyDescent="0.45">
      <c r="A88" s="96"/>
      <c r="B88" s="115"/>
      <c r="C88" s="92"/>
      <c r="D88" s="91"/>
      <c r="E88" s="12"/>
      <c r="F88" s="12"/>
      <c r="G88" s="12"/>
      <c r="H88" s="12"/>
      <c r="I88" s="12"/>
      <c r="J88" s="15"/>
      <c r="K88" s="40"/>
      <c r="L88" s="91">
        <f>VLOOKUP($A88,'Project Reference'!$A$2:$C$11,3)</f>
        <v>0</v>
      </c>
      <c r="M88" s="91">
        <f>VLOOKUP($A88,'Project Reference'!$A$2:$D$11,4)</f>
        <v>0</v>
      </c>
      <c r="N88" s="115">
        <f>VLOOKUP($A88,'Project Reference'!$A$2:$E$11,5)</f>
        <v>0</v>
      </c>
      <c r="O88" s="91">
        <f>VLOOKUP($A88,'Project Reference'!$A$2:$F$11,6)</f>
        <v>0</v>
      </c>
      <c r="P88" s="91">
        <f>VLOOKUP($A88,'Project Reference'!$A$2:$G$11,7)</f>
        <v>0</v>
      </c>
      <c r="Q88" s="91">
        <f>VLOOKUP($A88,'Project Reference'!$A$2:$H$11,8)</f>
        <v>0</v>
      </c>
      <c r="R88" s="91">
        <f>VLOOKUP($A88,'Project Reference'!$A$2:$I$11,9)</f>
        <v>0</v>
      </c>
      <c r="S88" s="91">
        <f>VLOOKUP($A88,'Project Reference'!$A$2:$J$11,10)</f>
        <v>0</v>
      </c>
      <c r="T88" s="91">
        <f>VLOOKUP($A88,'Project Reference'!$A$2:$K$11,11)</f>
        <v>0</v>
      </c>
      <c r="U88" s="91">
        <f>VLOOKUP($A88,'Project Reference'!$A$2:$L$11,12)</f>
        <v>0</v>
      </c>
      <c r="V88" s="91">
        <f>VLOOKUP($A88,'Project Reference'!$A$2:$M$11,13)</f>
        <v>0</v>
      </c>
      <c r="W88" s="91">
        <f>VLOOKUP($A88,'Project Reference'!$A$2:$N$11,14)</f>
        <v>0</v>
      </c>
      <c r="X88" s="91">
        <f>VLOOKUP($A88,'Project Reference'!$A$2:$O$11,15)</f>
        <v>0</v>
      </c>
      <c r="Y88" s="91">
        <f>VLOOKUP($A88,'Project Reference'!$A$2:$P$11,16)</f>
        <v>0</v>
      </c>
      <c r="Z88" s="13">
        <f>VLOOKUP($A88,'Project Reference'!$A$2:$Q$11,17)</f>
        <v>0</v>
      </c>
    </row>
    <row r="89" spans="1:26" s="1" customFormat="1" x14ac:dyDescent="0.45">
      <c r="A89" s="96"/>
      <c r="B89" s="115"/>
      <c r="C89" s="92"/>
      <c r="D89" s="91"/>
      <c r="E89" s="12"/>
      <c r="F89" s="12"/>
      <c r="G89" s="12"/>
      <c r="H89" s="12"/>
      <c r="I89" s="12"/>
      <c r="J89" s="15"/>
      <c r="K89" s="40"/>
      <c r="L89" s="91">
        <f>VLOOKUP($A89,'Project Reference'!$A$2:$C$11,3)</f>
        <v>0</v>
      </c>
      <c r="M89" s="115">
        <f>VLOOKUP($A89,'Project Reference'!$A$2:$D$11,4)</f>
        <v>0</v>
      </c>
      <c r="N89" s="115">
        <f>VLOOKUP($A89,'Project Reference'!$A$2:$E$11,5)</f>
        <v>0</v>
      </c>
      <c r="O89" s="91">
        <f>VLOOKUP($A89,'Project Reference'!$A$2:$F$11,6)</f>
        <v>0</v>
      </c>
      <c r="P89" s="91">
        <f>VLOOKUP($A89,'Project Reference'!$A$2:$G$11,7)</f>
        <v>0</v>
      </c>
      <c r="Q89" s="91">
        <f>VLOOKUP($A89,'Project Reference'!$A$2:$H$11,8)</f>
        <v>0</v>
      </c>
      <c r="R89" s="91">
        <f>VLOOKUP($A89,'Project Reference'!$A$2:$I$11,9)</f>
        <v>0</v>
      </c>
      <c r="S89" s="91">
        <f>VLOOKUP($A89,'Project Reference'!$A$2:$J$11,10)</f>
        <v>0</v>
      </c>
      <c r="T89" s="91">
        <f>VLOOKUP($A89,'Project Reference'!$A$2:$K$11,11)</f>
        <v>0</v>
      </c>
      <c r="U89" s="91">
        <f>VLOOKUP($A89,'Project Reference'!$A$2:$L$11,12)</f>
        <v>0</v>
      </c>
      <c r="V89" s="91">
        <f>VLOOKUP($A89,'Project Reference'!$A$2:$M$11,13)</f>
        <v>0</v>
      </c>
      <c r="W89" s="91">
        <f>VLOOKUP($A89,'Project Reference'!$A$2:$N$11,14)</f>
        <v>0</v>
      </c>
      <c r="X89" s="91">
        <f>VLOOKUP($A89,'Project Reference'!$A$2:$O$11,15)</f>
        <v>0</v>
      </c>
      <c r="Y89" s="91">
        <f>VLOOKUP($A89,'Project Reference'!$A$2:$P$11,16)</f>
        <v>0</v>
      </c>
      <c r="Z89" s="13">
        <f>VLOOKUP($A89,'Project Reference'!$A$2:$Q$11,17)</f>
        <v>0</v>
      </c>
    </row>
    <row r="90" spans="1:26" s="1" customFormat="1" x14ac:dyDescent="0.45">
      <c r="A90" s="96"/>
      <c r="B90" s="115"/>
      <c r="C90" s="92"/>
      <c r="D90" s="91"/>
      <c r="E90" s="12"/>
      <c r="F90" s="12"/>
      <c r="G90" s="12"/>
      <c r="H90" s="12"/>
      <c r="I90" s="12"/>
      <c r="J90" s="15"/>
      <c r="K90" s="40"/>
      <c r="L90" s="91">
        <f>VLOOKUP($A90,'Project Reference'!$A$2:$C$11,3)</f>
        <v>0</v>
      </c>
      <c r="M90" s="115">
        <f>VLOOKUP($A90,'Project Reference'!$A$2:$D$11,4)</f>
        <v>0</v>
      </c>
      <c r="N90" s="115">
        <f>VLOOKUP($A90,'Project Reference'!$A$2:$E$11,5)</f>
        <v>0</v>
      </c>
      <c r="O90" s="91">
        <f>VLOOKUP($A90,'Project Reference'!$A$2:$F$11,6)</f>
        <v>0</v>
      </c>
      <c r="P90" s="91">
        <f>VLOOKUP($A90,'Project Reference'!$A$2:$G$11,7)</f>
        <v>0</v>
      </c>
      <c r="Q90" s="91">
        <f>VLOOKUP($A90,'Project Reference'!$A$2:$H$11,8)</f>
        <v>0</v>
      </c>
      <c r="R90" s="91">
        <f>VLOOKUP($A90,'Project Reference'!$A$2:$I$11,9)</f>
        <v>0</v>
      </c>
      <c r="S90" s="91">
        <f>VLOOKUP($A90,'Project Reference'!$A$2:$J$11,10)</f>
        <v>0</v>
      </c>
      <c r="T90" s="91">
        <f>VLOOKUP($A90,'Project Reference'!$A$2:$K$11,11)</f>
        <v>0</v>
      </c>
      <c r="U90" s="91">
        <f>VLOOKUP($A90,'Project Reference'!$A$2:$L$11,12)</f>
        <v>0</v>
      </c>
      <c r="V90" s="91">
        <f>VLOOKUP($A90,'Project Reference'!$A$2:$M$11,13)</f>
        <v>0</v>
      </c>
      <c r="W90" s="91">
        <f>VLOOKUP($A90,'Project Reference'!$A$2:$N$11,14)</f>
        <v>0</v>
      </c>
      <c r="X90" s="91">
        <f>VLOOKUP($A90,'Project Reference'!$A$2:$O$11,15)</f>
        <v>0</v>
      </c>
      <c r="Y90" s="91">
        <f>VLOOKUP($A90,'Project Reference'!$A$2:$P$11,16)</f>
        <v>0</v>
      </c>
      <c r="Z90" s="13">
        <f>VLOOKUP($A90,'Project Reference'!$A$2:$Q$11,17)</f>
        <v>0</v>
      </c>
    </row>
    <row r="91" spans="1:26" s="1" customFormat="1" x14ac:dyDescent="0.45">
      <c r="A91" s="96"/>
      <c r="B91" s="115"/>
      <c r="C91" s="92"/>
      <c r="D91" s="91"/>
      <c r="E91" s="12"/>
      <c r="F91" s="12"/>
      <c r="G91" s="12"/>
      <c r="H91" s="12"/>
      <c r="I91" s="12"/>
      <c r="J91" s="15"/>
      <c r="K91" s="40"/>
      <c r="L91" s="91">
        <f>VLOOKUP($A91,'Project Reference'!$A$2:$C$11,3)</f>
        <v>0</v>
      </c>
      <c r="M91" s="115">
        <f>VLOOKUP($A91,'Project Reference'!$A$2:$D$11,4)</f>
        <v>0</v>
      </c>
      <c r="N91" s="115">
        <f>VLOOKUP($A91,'Project Reference'!$A$2:$E$11,5)</f>
        <v>0</v>
      </c>
      <c r="O91" s="91">
        <f>VLOOKUP($A91,'Project Reference'!$A$2:$F$11,6)</f>
        <v>0</v>
      </c>
      <c r="P91" s="91">
        <f>VLOOKUP($A91,'Project Reference'!$A$2:$G$11,7)</f>
        <v>0</v>
      </c>
      <c r="Q91" s="91">
        <f>VLOOKUP($A91,'Project Reference'!$A$2:$H$11,8)</f>
        <v>0</v>
      </c>
      <c r="R91" s="91">
        <f>VLOOKUP($A91,'Project Reference'!$A$2:$I$11,9)</f>
        <v>0</v>
      </c>
      <c r="S91" s="91">
        <f>VLOOKUP($A91,'Project Reference'!$A$2:$J$11,10)</f>
        <v>0</v>
      </c>
      <c r="T91" s="91">
        <f>VLOOKUP($A91,'Project Reference'!$A$2:$K$11,11)</f>
        <v>0</v>
      </c>
      <c r="U91" s="91">
        <f>VLOOKUP($A91,'Project Reference'!$A$2:$L$11,12)</f>
        <v>0</v>
      </c>
      <c r="V91" s="91">
        <f>VLOOKUP($A91,'Project Reference'!$A$2:$M$11,13)</f>
        <v>0</v>
      </c>
      <c r="W91" s="91">
        <f>VLOOKUP($A91,'Project Reference'!$A$2:$N$11,14)</f>
        <v>0</v>
      </c>
      <c r="X91" s="91">
        <f>VLOOKUP($A91,'Project Reference'!$A$2:$O$11,15)</f>
        <v>0</v>
      </c>
      <c r="Y91" s="91">
        <f>VLOOKUP($A91,'Project Reference'!$A$2:$P$11,16)</f>
        <v>0</v>
      </c>
      <c r="Z91" s="13">
        <f>VLOOKUP($A91,'Project Reference'!$A$2:$Q$11,17)</f>
        <v>0</v>
      </c>
    </row>
    <row r="92" spans="1:26" s="1" customFormat="1" x14ac:dyDescent="0.45">
      <c r="A92" s="96"/>
      <c r="B92" s="115"/>
      <c r="C92" s="92"/>
      <c r="D92" s="91"/>
      <c r="E92" s="12"/>
      <c r="F92" s="12"/>
      <c r="G92" s="12"/>
      <c r="H92" s="12"/>
      <c r="I92" s="12"/>
      <c r="J92" s="15"/>
      <c r="K92" s="40"/>
      <c r="L92" s="91">
        <f>VLOOKUP($A92,'Project Reference'!$A$2:$C$11,3)</f>
        <v>0</v>
      </c>
      <c r="M92" s="115">
        <f>VLOOKUP($A92,'Project Reference'!$A$2:$D$11,4)</f>
        <v>0</v>
      </c>
      <c r="N92" s="115">
        <f>VLOOKUP($A92,'Project Reference'!$A$2:$E$11,5)</f>
        <v>0</v>
      </c>
      <c r="O92" s="91">
        <f>VLOOKUP($A92,'Project Reference'!$A$2:$F$11,6)</f>
        <v>0</v>
      </c>
      <c r="P92" s="91">
        <f>VLOOKUP($A92,'Project Reference'!$A$2:$G$11,7)</f>
        <v>0</v>
      </c>
      <c r="Q92" s="91">
        <f>VLOOKUP($A92,'Project Reference'!$A$2:$H$11,8)</f>
        <v>0</v>
      </c>
      <c r="R92" s="91">
        <f>VLOOKUP($A92,'Project Reference'!$A$2:$I$11,9)</f>
        <v>0</v>
      </c>
      <c r="S92" s="91">
        <f>VLOOKUP($A92,'Project Reference'!$A$2:$J$11,10)</f>
        <v>0</v>
      </c>
      <c r="T92" s="91">
        <f>VLOOKUP($A92,'Project Reference'!$A$2:$K$11,11)</f>
        <v>0</v>
      </c>
      <c r="U92" s="91">
        <f>VLOOKUP($A92,'Project Reference'!$A$2:$L$11,12)</f>
        <v>0</v>
      </c>
      <c r="V92" s="91">
        <f>VLOOKUP($A92,'Project Reference'!$A$2:$M$11,13)</f>
        <v>0</v>
      </c>
      <c r="W92" s="91">
        <f>VLOOKUP($A92,'Project Reference'!$A$2:$N$11,14)</f>
        <v>0</v>
      </c>
      <c r="X92" s="91">
        <f>VLOOKUP($A92,'Project Reference'!$A$2:$O$11,15)</f>
        <v>0</v>
      </c>
      <c r="Y92" s="91">
        <f>VLOOKUP($A92,'Project Reference'!$A$2:$P$11,16)</f>
        <v>0</v>
      </c>
      <c r="Z92" s="13">
        <f>VLOOKUP($A92,'Project Reference'!$A$2:$Q$11,17)</f>
        <v>0</v>
      </c>
    </row>
    <row r="93" spans="1:26" s="1" customFormat="1" x14ac:dyDescent="0.45">
      <c r="A93" s="96"/>
      <c r="B93" s="115"/>
      <c r="C93" s="92"/>
      <c r="D93" s="91"/>
      <c r="E93" s="12"/>
      <c r="F93" s="12"/>
      <c r="G93" s="12"/>
      <c r="H93" s="12"/>
      <c r="I93" s="12"/>
      <c r="J93" s="15"/>
      <c r="K93" s="40"/>
      <c r="L93" s="91">
        <f>VLOOKUP($A93,'Project Reference'!$A$2:$C$11,3)</f>
        <v>0</v>
      </c>
      <c r="M93" s="115">
        <f>VLOOKUP($A93,'Project Reference'!$A$2:$D$11,4)</f>
        <v>0</v>
      </c>
      <c r="N93" s="115">
        <f>VLOOKUP($A93,'Project Reference'!$A$2:$E$11,5)</f>
        <v>0</v>
      </c>
      <c r="O93" s="91">
        <f>VLOOKUP($A93,'Project Reference'!$A$2:$F$11,6)</f>
        <v>0</v>
      </c>
      <c r="P93" s="91">
        <f>VLOOKUP($A93,'Project Reference'!$A$2:$G$11,7)</f>
        <v>0</v>
      </c>
      <c r="Q93" s="91">
        <f>VLOOKUP($A93,'Project Reference'!$A$2:$H$11,8)</f>
        <v>0</v>
      </c>
      <c r="R93" s="91">
        <f>VLOOKUP($A93,'Project Reference'!$A$2:$I$11,9)</f>
        <v>0</v>
      </c>
      <c r="S93" s="91">
        <f>VLOOKUP($A93,'Project Reference'!$A$2:$J$11,10)</f>
        <v>0</v>
      </c>
      <c r="T93" s="91">
        <f>VLOOKUP($A93,'Project Reference'!$A$2:$K$11,11)</f>
        <v>0</v>
      </c>
      <c r="U93" s="91">
        <f>VLOOKUP($A93,'Project Reference'!$A$2:$L$11,12)</f>
        <v>0</v>
      </c>
      <c r="V93" s="91">
        <f>VLOOKUP($A93,'Project Reference'!$A$2:$M$11,13)</f>
        <v>0</v>
      </c>
      <c r="W93" s="91">
        <f>VLOOKUP($A93,'Project Reference'!$A$2:$N$11,14)</f>
        <v>0</v>
      </c>
      <c r="X93" s="91">
        <f>VLOOKUP($A93,'Project Reference'!$A$2:$O$11,15)</f>
        <v>0</v>
      </c>
      <c r="Y93" s="91">
        <f>VLOOKUP($A93,'Project Reference'!$A$2:$P$11,16)</f>
        <v>0</v>
      </c>
      <c r="Z93" s="13">
        <f>VLOOKUP($A93,'Project Reference'!$A$2:$Q$11,17)</f>
        <v>0</v>
      </c>
    </row>
    <row r="94" spans="1:26" s="1" customFormat="1" x14ac:dyDescent="0.45">
      <c r="A94" s="96"/>
      <c r="B94" s="115"/>
      <c r="C94" s="92"/>
      <c r="D94" s="91"/>
      <c r="E94" s="12"/>
      <c r="F94" s="12"/>
      <c r="G94" s="12"/>
      <c r="H94" s="12"/>
      <c r="I94" s="12"/>
      <c r="J94" s="15"/>
      <c r="K94" s="40"/>
      <c r="L94" s="91">
        <f>VLOOKUP($A94,'Project Reference'!$A$2:$C$11,3)</f>
        <v>0</v>
      </c>
      <c r="M94" s="115">
        <f>VLOOKUP($A94,'Project Reference'!$A$2:$D$11,4)</f>
        <v>0</v>
      </c>
      <c r="N94" s="115">
        <f>VLOOKUP($A94,'Project Reference'!$A$2:$E$11,5)</f>
        <v>0</v>
      </c>
      <c r="O94" s="91">
        <f>VLOOKUP($A94,'Project Reference'!$A$2:$F$11,6)</f>
        <v>0</v>
      </c>
      <c r="P94" s="91">
        <f>VLOOKUP($A94,'Project Reference'!$A$2:$G$11,7)</f>
        <v>0</v>
      </c>
      <c r="Q94" s="91">
        <f>VLOOKUP($A94,'Project Reference'!$A$2:$H$11,8)</f>
        <v>0</v>
      </c>
      <c r="R94" s="91">
        <f>VLOOKUP($A94,'Project Reference'!$A$2:$I$11,9)</f>
        <v>0</v>
      </c>
      <c r="S94" s="91">
        <f>VLOOKUP($A94,'Project Reference'!$A$2:$J$11,10)</f>
        <v>0</v>
      </c>
      <c r="T94" s="91">
        <f>VLOOKUP($A94,'Project Reference'!$A$2:$K$11,11)</f>
        <v>0</v>
      </c>
      <c r="U94" s="91">
        <f>VLOOKUP($A94,'Project Reference'!$A$2:$L$11,12)</f>
        <v>0</v>
      </c>
      <c r="V94" s="91">
        <f>VLOOKUP($A94,'Project Reference'!$A$2:$M$11,13)</f>
        <v>0</v>
      </c>
      <c r="W94" s="91">
        <f>VLOOKUP($A94,'Project Reference'!$A$2:$N$11,14)</f>
        <v>0</v>
      </c>
      <c r="X94" s="91">
        <f>VLOOKUP($A94,'Project Reference'!$A$2:$O$11,15)</f>
        <v>0</v>
      </c>
      <c r="Y94" s="91">
        <f>VLOOKUP($A94,'Project Reference'!$A$2:$P$11,16)</f>
        <v>0</v>
      </c>
      <c r="Z94" s="13">
        <f>VLOOKUP($A94,'Project Reference'!$A$2:$Q$11,17)</f>
        <v>0</v>
      </c>
    </row>
    <row r="95" spans="1:26" s="1" customFormat="1" x14ac:dyDescent="0.45">
      <c r="A95" s="96"/>
      <c r="B95" s="115"/>
      <c r="C95" s="92"/>
      <c r="D95" s="91"/>
      <c r="E95" s="12"/>
      <c r="F95" s="12"/>
      <c r="G95" s="12"/>
      <c r="H95" s="12"/>
      <c r="I95" s="12"/>
      <c r="J95" s="15"/>
      <c r="K95" s="40"/>
      <c r="L95" s="91">
        <f>VLOOKUP($A95,'Project Reference'!$A$2:$C$11,3)</f>
        <v>0</v>
      </c>
      <c r="M95" s="115">
        <f>VLOOKUP($A95,'Project Reference'!$A$2:$D$11,4)</f>
        <v>0</v>
      </c>
      <c r="N95" s="115">
        <f>VLOOKUP($A95,'Project Reference'!$A$2:$E$11,5)</f>
        <v>0</v>
      </c>
      <c r="O95" s="91">
        <f>VLOOKUP($A95,'Project Reference'!$A$2:$F$11,6)</f>
        <v>0</v>
      </c>
      <c r="P95" s="91">
        <f>VLOOKUP($A95,'Project Reference'!$A$2:$G$11,7)</f>
        <v>0</v>
      </c>
      <c r="Q95" s="91">
        <f>VLOOKUP($A95,'Project Reference'!$A$2:$H$11,8)</f>
        <v>0</v>
      </c>
      <c r="R95" s="91">
        <f>VLOOKUP($A95,'Project Reference'!$A$2:$I$11,9)</f>
        <v>0</v>
      </c>
      <c r="S95" s="91">
        <f>VLOOKUP($A95,'Project Reference'!$A$2:$J$11,10)</f>
        <v>0</v>
      </c>
      <c r="T95" s="91">
        <f>VLOOKUP($A95,'Project Reference'!$A$2:$K$11,11)</f>
        <v>0</v>
      </c>
      <c r="U95" s="91">
        <f>VLOOKUP($A95,'Project Reference'!$A$2:$L$11,12)</f>
        <v>0</v>
      </c>
      <c r="V95" s="91">
        <f>VLOOKUP($A95,'Project Reference'!$A$2:$M$11,13)</f>
        <v>0</v>
      </c>
      <c r="W95" s="91">
        <f>VLOOKUP($A95,'Project Reference'!$A$2:$N$11,14)</f>
        <v>0</v>
      </c>
      <c r="X95" s="91">
        <f>VLOOKUP($A95,'Project Reference'!$A$2:$O$11,15)</f>
        <v>0</v>
      </c>
      <c r="Y95" s="91">
        <f>VLOOKUP($A95,'Project Reference'!$A$2:$P$11,16)</f>
        <v>0</v>
      </c>
      <c r="Z95" s="13">
        <f>VLOOKUP($A95,'Project Reference'!$A$2:$Q$11,17)</f>
        <v>0</v>
      </c>
    </row>
    <row r="96" spans="1:26" s="1" customFormat="1" x14ac:dyDescent="0.45">
      <c r="A96" s="96"/>
      <c r="B96" s="115"/>
      <c r="C96" s="92"/>
      <c r="D96" s="91"/>
      <c r="E96" s="12"/>
      <c r="F96" s="12"/>
      <c r="G96" s="12"/>
      <c r="H96" s="12"/>
      <c r="I96" s="12"/>
      <c r="J96" s="15"/>
      <c r="K96" s="40"/>
      <c r="L96" s="91">
        <f>VLOOKUP($A96,'Project Reference'!$A$2:$C$11,3)</f>
        <v>0</v>
      </c>
      <c r="M96" s="115">
        <f>VLOOKUP($A96,'Project Reference'!$A$2:$D$11,4)</f>
        <v>0</v>
      </c>
      <c r="N96" s="115">
        <f>VLOOKUP($A96,'Project Reference'!$A$2:$E$11,5)</f>
        <v>0</v>
      </c>
      <c r="O96" s="91">
        <f>VLOOKUP($A96,'Project Reference'!$A$2:$F$11,6)</f>
        <v>0</v>
      </c>
      <c r="P96" s="91">
        <f>VLOOKUP($A96,'Project Reference'!$A$2:$G$11,7)</f>
        <v>0</v>
      </c>
      <c r="Q96" s="91">
        <f>VLOOKUP($A96,'Project Reference'!$A$2:$H$11,8)</f>
        <v>0</v>
      </c>
      <c r="R96" s="91">
        <f>VLOOKUP($A96,'Project Reference'!$A$2:$I$11,9)</f>
        <v>0</v>
      </c>
      <c r="S96" s="91">
        <f>VLOOKUP($A96,'Project Reference'!$A$2:$J$11,10)</f>
        <v>0</v>
      </c>
      <c r="T96" s="91">
        <f>VLOOKUP($A96,'Project Reference'!$A$2:$K$11,11)</f>
        <v>0</v>
      </c>
      <c r="U96" s="91">
        <f>VLOOKUP($A96,'Project Reference'!$A$2:$L$11,12)</f>
        <v>0</v>
      </c>
      <c r="V96" s="91">
        <f>VLOOKUP($A96,'Project Reference'!$A$2:$M$11,13)</f>
        <v>0</v>
      </c>
      <c r="W96" s="91">
        <f>VLOOKUP($A96,'Project Reference'!$A$2:$N$11,14)</f>
        <v>0</v>
      </c>
      <c r="X96" s="91">
        <f>VLOOKUP($A96,'Project Reference'!$A$2:$O$11,15)</f>
        <v>0</v>
      </c>
      <c r="Y96" s="91">
        <f>VLOOKUP($A96,'Project Reference'!$A$2:$P$11,16)</f>
        <v>0</v>
      </c>
      <c r="Z96" s="13">
        <f>VLOOKUP($A96,'Project Reference'!$A$2:$Q$11,17)</f>
        <v>0</v>
      </c>
    </row>
    <row r="97" spans="1:26" s="1" customFormat="1" x14ac:dyDescent="0.45">
      <c r="A97" s="96"/>
      <c r="B97" s="115"/>
      <c r="C97" s="92"/>
      <c r="D97" s="91"/>
      <c r="E97" s="12"/>
      <c r="F97" s="12"/>
      <c r="G97" s="12"/>
      <c r="H97" s="12"/>
      <c r="I97" s="12"/>
      <c r="J97" s="15"/>
      <c r="K97" s="40"/>
      <c r="L97" s="91">
        <f>VLOOKUP($A97,'Project Reference'!$A$2:$C$11,3)</f>
        <v>0</v>
      </c>
      <c r="M97" s="115">
        <f>VLOOKUP($A97,'Project Reference'!$A$2:$D$11,4)</f>
        <v>0</v>
      </c>
      <c r="N97" s="115">
        <f>VLOOKUP($A97,'Project Reference'!$A$2:$E$11,5)</f>
        <v>0</v>
      </c>
      <c r="O97" s="91">
        <f>VLOOKUP($A97,'Project Reference'!$A$2:$F$11,6)</f>
        <v>0</v>
      </c>
      <c r="P97" s="91">
        <f>VLOOKUP($A97,'Project Reference'!$A$2:$G$11,7)</f>
        <v>0</v>
      </c>
      <c r="Q97" s="91">
        <f>VLOOKUP($A97,'Project Reference'!$A$2:$H$11,8)</f>
        <v>0</v>
      </c>
      <c r="R97" s="91">
        <f>VLOOKUP($A97,'Project Reference'!$A$2:$I$11,9)</f>
        <v>0</v>
      </c>
      <c r="S97" s="91">
        <f>VLOOKUP($A97,'Project Reference'!$A$2:$J$11,10)</f>
        <v>0</v>
      </c>
      <c r="T97" s="91">
        <f>VLOOKUP($A97,'Project Reference'!$A$2:$K$11,11)</f>
        <v>0</v>
      </c>
      <c r="U97" s="91">
        <f>VLOOKUP($A97,'Project Reference'!$A$2:$L$11,12)</f>
        <v>0</v>
      </c>
      <c r="V97" s="91">
        <f>VLOOKUP($A97,'Project Reference'!$A$2:$M$11,13)</f>
        <v>0</v>
      </c>
      <c r="W97" s="91">
        <f>VLOOKUP($A97,'Project Reference'!$A$2:$N$11,14)</f>
        <v>0</v>
      </c>
      <c r="X97" s="91">
        <f>VLOOKUP($A97,'Project Reference'!$A$2:$O$11,15)</f>
        <v>0</v>
      </c>
      <c r="Y97" s="91">
        <f>VLOOKUP($A97,'Project Reference'!$A$2:$P$11,16)</f>
        <v>0</v>
      </c>
      <c r="Z97" s="13">
        <f>VLOOKUP($A97,'Project Reference'!$A$2:$Q$11,17)</f>
        <v>0</v>
      </c>
    </row>
    <row r="98" spans="1:26" s="1" customFormat="1" x14ac:dyDescent="0.45">
      <c r="A98" s="96"/>
      <c r="B98" s="115"/>
      <c r="C98" s="92"/>
      <c r="D98" s="91"/>
      <c r="E98" s="12"/>
      <c r="F98" s="12"/>
      <c r="G98" s="12"/>
      <c r="H98" s="12"/>
      <c r="I98" s="12"/>
      <c r="J98" s="15"/>
      <c r="K98" s="40"/>
      <c r="L98" s="91">
        <f>VLOOKUP($A98,'Project Reference'!$A$2:$C$11,3)</f>
        <v>0</v>
      </c>
      <c r="M98" s="115">
        <f>VLOOKUP($A98,'Project Reference'!$A$2:$D$11,4)</f>
        <v>0</v>
      </c>
      <c r="N98" s="115">
        <f>VLOOKUP($A98,'Project Reference'!$A$2:$E$11,5)</f>
        <v>0</v>
      </c>
      <c r="O98" s="91">
        <f>VLOOKUP($A98,'Project Reference'!$A$2:$F$11,6)</f>
        <v>0</v>
      </c>
      <c r="P98" s="91">
        <f>VLOOKUP($A98,'Project Reference'!$A$2:$G$11,7)</f>
        <v>0</v>
      </c>
      <c r="Q98" s="91">
        <f>VLOOKUP($A98,'Project Reference'!$A$2:$H$11,8)</f>
        <v>0</v>
      </c>
      <c r="R98" s="91">
        <f>VLOOKUP($A98,'Project Reference'!$A$2:$I$11,9)</f>
        <v>0</v>
      </c>
      <c r="S98" s="91">
        <f>VLOOKUP($A98,'Project Reference'!$A$2:$J$11,10)</f>
        <v>0</v>
      </c>
      <c r="T98" s="91">
        <f>VLOOKUP($A98,'Project Reference'!$A$2:$K$11,11)</f>
        <v>0</v>
      </c>
      <c r="U98" s="91">
        <f>VLOOKUP($A98,'Project Reference'!$A$2:$L$11,12)</f>
        <v>0</v>
      </c>
      <c r="V98" s="91">
        <f>VLOOKUP($A98,'Project Reference'!$A$2:$M$11,13)</f>
        <v>0</v>
      </c>
      <c r="W98" s="91">
        <f>VLOOKUP($A98,'Project Reference'!$A$2:$N$11,14)</f>
        <v>0</v>
      </c>
      <c r="X98" s="91">
        <f>VLOOKUP($A98,'Project Reference'!$A$2:$O$11,15)</f>
        <v>0</v>
      </c>
      <c r="Y98" s="91">
        <f>VLOOKUP($A98,'Project Reference'!$A$2:$P$11,16)</f>
        <v>0</v>
      </c>
      <c r="Z98" s="13">
        <f>VLOOKUP($A98,'Project Reference'!$A$2:$Q$11,17)</f>
        <v>0</v>
      </c>
    </row>
    <row r="99" spans="1:26" s="1" customFormat="1" x14ac:dyDescent="0.45">
      <c r="A99" s="96"/>
      <c r="B99" s="115"/>
      <c r="C99" s="92"/>
      <c r="D99" s="91"/>
      <c r="E99" s="12"/>
      <c r="F99" s="12"/>
      <c r="G99" s="12"/>
      <c r="H99" s="12"/>
      <c r="I99" s="12"/>
      <c r="J99" s="15"/>
      <c r="K99" s="40"/>
      <c r="L99" s="91">
        <f>VLOOKUP($A99,'Project Reference'!$A$2:$C$11,3)</f>
        <v>0</v>
      </c>
      <c r="M99" s="115">
        <f>VLOOKUP($A99,'Project Reference'!$A$2:$D$11,4)</f>
        <v>0</v>
      </c>
      <c r="N99" s="115">
        <f>VLOOKUP($A99,'Project Reference'!$A$2:$E$11,5)</f>
        <v>0</v>
      </c>
      <c r="O99" s="91">
        <f>VLOOKUP($A99,'Project Reference'!$A$2:$F$11,6)</f>
        <v>0</v>
      </c>
      <c r="P99" s="91">
        <f>VLOOKUP($A99,'Project Reference'!$A$2:$G$11,7)</f>
        <v>0</v>
      </c>
      <c r="Q99" s="91">
        <f>VLOOKUP($A99,'Project Reference'!$A$2:$H$11,8)</f>
        <v>0</v>
      </c>
      <c r="R99" s="91">
        <f>VLOOKUP($A99,'Project Reference'!$A$2:$I$11,9)</f>
        <v>0</v>
      </c>
      <c r="S99" s="91">
        <f>VLOOKUP($A99,'Project Reference'!$A$2:$J$11,10)</f>
        <v>0</v>
      </c>
      <c r="T99" s="91">
        <f>VLOOKUP($A99,'Project Reference'!$A$2:$K$11,11)</f>
        <v>0</v>
      </c>
      <c r="U99" s="91">
        <f>VLOOKUP($A99,'Project Reference'!$A$2:$L$11,12)</f>
        <v>0</v>
      </c>
      <c r="V99" s="91">
        <f>VLOOKUP($A99,'Project Reference'!$A$2:$M$11,13)</f>
        <v>0</v>
      </c>
      <c r="W99" s="91">
        <f>VLOOKUP($A99,'Project Reference'!$A$2:$N$11,14)</f>
        <v>0</v>
      </c>
      <c r="X99" s="91">
        <f>VLOOKUP($A99,'Project Reference'!$A$2:$O$11,15)</f>
        <v>0</v>
      </c>
      <c r="Y99" s="91">
        <f>VLOOKUP($A99,'Project Reference'!$A$2:$P$11,16)</f>
        <v>0</v>
      </c>
      <c r="Z99" s="13">
        <f>VLOOKUP($A99,'Project Reference'!$A$2:$Q$11,17)</f>
        <v>0</v>
      </c>
    </row>
    <row r="100" spans="1:26" s="1" customFormat="1" x14ac:dyDescent="0.45">
      <c r="A100" s="96"/>
      <c r="B100" s="115"/>
      <c r="C100" s="92"/>
      <c r="D100" s="91"/>
      <c r="E100" s="12"/>
      <c r="F100" s="12"/>
      <c r="G100" s="12"/>
      <c r="H100" s="12"/>
      <c r="I100" s="12"/>
      <c r="J100" s="15"/>
      <c r="K100" s="40"/>
      <c r="L100" s="91">
        <f>VLOOKUP($A100,'Project Reference'!$A$2:$C$11,3)</f>
        <v>0</v>
      </c>
      <c r="M100" s="115">
        <f>VLOOKUP($A100,'Project Reference'!$A$2:$D$11,4)</f>
        <v>0</v>
      </c>
      <c r="N100" s="115">
        <f>VLOOKUP($A100,'Project Reference'!$A$2:$E$11,5)</f>
        <v>0</v>
      </c>
      <c r="O100" s="91">
        <f>VLOOKUP($A100,'Project Reference'!$A$2:$F$11,6)</f>
        <v>0</v>
      </c>
      <c r="P100" s="91">
        <f>VLOOKUP($A100,'Project Reference'!$A$2:$G$11,7)</f>
        <v>0</v>
      </c>
      <c r="Q100" s="91">
        <f>VLOOKUP($A100,'Project Reference'!$A$2:$H$11,8)</f>
        <v>0</v>
      </c>
      <c r="R100" s="91">
        <f>VLOOKUP($A100,'Project Reference'!$A$2:$I$11,9)</f>
        <v>0</v>
      </c>
      <c r="S100" s="91">
        <f>VLOOKUP($A100,'Project Reference'!$A$2:$J$11,10)</f>
        <v>0</v>
      </c>
      <c r="T100" s="91">
        <f>VLOOKUP($A100,'Project Reference'!$A$2:$K$11,11)</f>
        <v>0</v>
      </c>
      <c r="U100" s="91">
        <f>VLOOKUP($A100,'Project Reference'!$A$2:$L$11,12)</f>
        <v>0</v>
      </c>
      <c r="V100" s="91">
        <f>VLOOKUP($A100,'Project Reference'!$A$2:$M$11,13)</f>
        <v>0</v>
      </c>
      <c r="W100" s="91">
        <f>VLOOKUP($A100,'Project Reference'!$A$2:$N$11,14)</f>
        <v>0</v>
      </c>
      <c r="X100" s="91">
        <f>VLOOKUP($A100,'Project Reference'!$A$2:$O$11,15)</f>
        <v>0</v>
      </c>
      <c r="Y100" s="91">
        <f>VLOOKUP($A100,'Project Reference'!$A$2:$P$11,16)</f>
        <v>0</v>
      </c>
      <c r="Z100" s="13">
        <f>VLOOKUP($A100,'Project Reference'!$A$2:$Q$11,17)</f>
        <v>0</v>
      </c>
    </row>
    <row r="101" spans="1:26" s="1" customFormat="1" x14ac:dyDescent="0.45">
      <c r="A101" s="96"/>
      <c r="B101" s="115"/>
      <c r="C101" s="92"/>
      <c r="D101" s="91"/>
      <c r="E101" s="12"/>
      <c r="F101" s="12"/>
      <c r="G101" s="12"/>
      <c r="H101" s="12"/>
      <c r="I101" s="12"/>
      <c r="J101" s="15"/>
      <c r="K101" s="40"/>
      <c r="L101" s="91">
        <f>VLOOKUP($A101,'Project Reference'!$A$2:$C$11,3)</f>
        <v>0</v>
      </c>
      <c r="M101" s="115">
        <f>VLOOKUP($A101,'Project Reference'!$A$2:$D$11,4)</f>
        <v>0</v>
      </c>
      <c r="N101" s="115">
        <f>VLOOKUP($A101,'Project Reference'!$A$2:$E$11,5)</f>
        <v>0</v>
      </c>
      <c r="O101" s="91">
        <f>VLOOKUP($A101,'Project Reference'!$A$2:$F$11,6)</f>
        <v>0</v>
      </c>
      <c r="P101" s="91">
        <f>VLOOKUP($A101,'Project Reference'!$A$2:$G$11,7)</f>
        <v>0</v>
      </c>
      <c r="Q101" s="91">
        <f>VLOOKUP($A101,'Project Reference'!$A$2:$H$11,8)</f>
        <v>0</v>
      </c>
      <c r="R101" s="91">
        <f>VLOOKUP($A101,'Project Reference'!$A$2:$I$11,9)</f>
        <v>0</v>
      </c>
      <c r="S101" s="91">
        <f>VLOOKUP($A101,'Project Reference'!$A$2:$J$11,10)</f>
        <v>0</v>
      </c>
      <c r="T101" s="91">
        <f>VLOOKUP($A101,'Project Reference'!$A$2:$K$11,11)</f>
        <v>0</v>
      </c>
      <c r="U101" s="91">
        <f>VLOOKUP($A101,'Project Reference'!$A$2:$L$11,12)</f>
        <v>0</v>
      </c>
      <c r="V101" s="91">
        <f>VLOOKUP($A101,'Project Reference'!$A$2:$M$11,13)</f>
        <v>0</v>
      </c>
      <c r="W101" s="91">
        <f>VLOOKUP($A101,'Project Reference'!$A$2:$N$11,14)</f>
        <v>0</v>
      </c>
      <c r="X101" s="91">
        <f>VLOOKUP($A101,'Project Reference'!$A$2:$O$11,15)</f>
        <v>0</v>
      </c>
      <c r="Y101" s="91">
        <f>VLOOKUP($A101,'Project Reference'!$A$2:$P$11,16)</f>
        <v>0</v>
      </c>
      <c r="Z101" s="13">
        <f>VLOOKUP($A101,'Project Reference'!$A$2:$Q$11,17)</f>
        <v>0</v>
      </c>
    </row>
    <row r="102" spans="1:26" s="1" customFormat="1" x14ac:dyDescent="0.45">
      <c r="A102" s="96"/>
      <c r="B102" s="115"/>
      <c r="C102" s="92"/>
      <c r="D102" s="91"/>
      <c r="E102" s="12"/>
      <c r="F102" s="12"/>
      <c r="G102" s="12"/>
      <c r="H102" s="12"/>
      <c r="I102" s="12"/>
      <c r="J102" s="15"/>
      <c r="K102" s="40"/>
      <c r="L102" s="91">
        <f>VLOOKUP($A102,'Project Reference'!$A$2:$C$11,3)</f>
        <v>0</v>
      </c>
      <c r="M102" s="115">
        <f>VLOOKUP($A102,'Project Reference'!$A$2:$D$11,4)</f>
        <v>0</v>
      </c>
      <c r="N102" s="115">
        <f>VLOOKUP($A102,'Project Reference'!$A$2:$E$11,5)</f>
        <v>0</v>
      </c>
      <c r="O102" s="91">
        <f>VLOOKUP($A102,'Project Reference'!$A$2:$F$11,6)</f>
        <v>0</v>
      </c>
      <c r="P102" s="91">
        <f>VLOOKUP($A102,'Project Reference'!$A$2:$G$11,7)</f>
        <v>0</v>
      </c>
      <c r="Q102" s="91">
        <f>VLOOKUP($A102,'Project Reference'!$A$2:$H$11,8)</f>
        <v>0</v>
      </c>
      <c r="R102" s="91">
        <f>VLOOKUP($A102,'Project Reference'!$A$2:$I$11,9)</f>
        <v>0</v>
      </c>
      <c r="S102" s="91">
        <f>VLOOKUP($A102,'Project Reference'!$A$2:$J$11,10)</f>
        <v>0</v>
      </c>
      <c r="T102" s="91">
        <f>VLOOKUP($A102,'Project Reference'!$A$2:$K$11,11)</f>
        <v>0</v>
      </c>
      <c r="U102" s="91">
        <f>VLOOKUP($A102,'Project Reference'!$A$2:$L$11,12)</f>
        <v>0</v>
      </c>
      <c r="V102" s="91">
        <f>VLOOKUP($A102,'Project Reference'!$A$2:$M$11,13)</f>
        <v>0</v>
      </c>
      <c r="W102" s="91">
        <f>VLOOKUP($A102,'Project Reference'!$A$2:$N$11,14)</f>
        <v>0</v>
      </c>
      <c r="X102" s="91">
        <f>VLOOKUP($A102,'Project Reference'!$A$2:$O$11,15)</f>
        <v>0</v>
      </c>
      <c r="Y102" s="91">
        <f>VLOOKUP($A102,'Project Reference'!$A$2:$P$11,16)</f>
        <v>0</v>
      </c>
      <c r="Z102" s="13">
        <f>VLOOKUP($A102,'Project Reference'!$A$2:$Q$11,17)</f>
        <v>0</v>
      </c>
    </row>
    <row r="103" spans="1:26" s="1" customFormat="1" x14ac:dyDescent="0.45">
      <c r="A103" s="96"/>
      <c r="B103" s="115"/>
      <c r="C103" s="92"/>
      <c r="D103" s="91"/>
      <c r="E103" s="12"/>
      <c r="F103" s="12"/>
      <c r="G103" s="12"/>
      <c r="H103" s="12"/>
      <c r="I103" s="12"/>
      <c r="J103" s="15"/>
      <c r="K103" s="40"/>
      <c r="L103" s="91">
        <f>VLOOKUP($A103,'Project Reference'!$A$2:$C$11,3)</f>
        <v>0</v>
      </c>
      <c r="M103" s="91">
        <f>VLOOKUP($A103,'Project Reference'!$A$2:$D$11,4)</f>
        <v>0</v>
      </c>
      <c r="N103" s="115">
        <f>VLOOKUP($A103,'Project Reference'!$A$2:$E$11,5)</f>
        <v>0</v>
      </c>
      <c r="O103" s="91">
        <f>VLOOKUP($A103,'Project Reference'!$A$2:$F$11,6)</f>
        <v>0</v>
      </c>
      <c r="P103" s="91">
        <f>VLOOKUP($A103,'Project Reference'!$A$2:$G$11,7)</f>
        <v>0</v>
      </c>
      <c r="Q103" s="91">
        <f>VLOOKUP($A103,'Project Reference'!$A$2:$H$11,8)</f>
        <v>0</v>
      </c>
      <c r="R103" s="91">
        <f>VLOOKUP($A103,'Project Reference'!$A$2:$I$11,9)</f>
        <v>0</v>
      </c>
      <c r="S103" s="91">
        <f>VLOOKUP($A103,'Project Reference'!$A$2:$J$11,10)</f>
        <v>0</v>
      </c>
      <c r="T103" s="91">
        <f>VLOOKUP($A103,'Project Reference'!$A$2:$K$11,11)</f>
        <v>0</v>
      </c>
      <c r="U103" s="91">
        <f>VLOOKUP($A103,'Project Reference'!$A$2:$L$11,12)</f>
        <v>0</v>
      </c>
      <c r="V103" s="91">
        <f>VLOOKUP($A103,'Project Reference'!$A$2:$M$11,13)</f>
        <v>0</v>
      </c>
      <c r="W103" s="91">
        <f>VLOOKUP($A103,'Project Reference'!$A$2:$N$11,14)</f>
        <v>0</v>
      </c>
      <c r="X103" s="91">
        <f>VLOOKUP($A103,'Project Reference'!$A$2:$O$11,15)</f>
        <v>0</v>
      </c>
      <c r="Y103" s="91">
        <f>VLOOKUP($A103,'Project Reference'!$A$2:$P$11,16)</f>
        <v>0</v>
      </c>
      <c r="Z103" s="13">
        <f>VLOOKUP($A103,'Project Reference'!$A$2:$Q$11,17)</f>
        <v>0</v>
      </c>
    </row>
    <row r="104" spans="1:26" s="1" customFormat="1" x14ac:dyDescent="0.45">
      <c r="A104" s="96"/>
      <c r="B104" s="115"/>
      <c r="C104" s="92"/>
      <c r="D104" s="91"/>
      <c r="E104" s="12"/>
      <c r="F104" s="12"/>
      <c r="G104" s="12"/>
      <c r="H104" s="12"/>
      <c r="I104" s="12"/>
      <c r="J104" s="15"/>
      <c r="K104" s="40"/>
      <c r="L104" s="91">
        <f>VLOOKUP($A104,'Project Reference'!$A$2:$C$11,3)</f>
        <v>0</v>
      </c>
      <c r="M104" s="91">
        <f>VLOOKUP($A104,'Project Reference'!$A$2:$D$11,4)</f>
        <v>0</v>
      </c>
      <c r="N104" s="115">
        <f>VLOOKUP($A104,'Project Reference'!$A$2:$E$11,5)</f>
        <v>0</v>
      </c>
      <c r="O104" s="91">
        <f>VLOOKUP($A104,'Project Reference'!$A$2:$F$11,6)</f>
        <v>0</v>
      </c>
      <c r="P104" s="91">
        <f>VLOOKUP($A104,'Project Reference'!$A$2:$G$11,7)</f>
        <v>0</v>
      </c>
      <c r="Q104" s="91">
        <f>VLOOKUP($A104,'Project Reference'!$A$2:$H$11,8)</f>
        <v>0</v>
      </c>
      <c r="R104" s="91">
        <f>VLOOKUP($A104,'Project Reference'!$A$2:$I$11,9)</f>
        <v>0</v>
      </c>
      <c r="S104" s="91">
        <f>VLOOKUP($A104,'Project Reference'!$A$2:$J$11,10)</f>
        <v>0</v>
      </c>
      <c r="T104" s="91">
        <f>VLOOKUP($A104,'Project Reference'!$A$2:$K$11,11)</f>
        <v>0</v>
      </c>
      <c r="U104" s="91">
        <f>VLOOKUP($A104,'Project Reference'!$A$2:$L$11,12)</f>
        <v>0</v>
      </c>
      <c r="V104" s="91">
        <f>VLOOKUP($A104,'Project Reference'!$A$2:$M$11,13)</f>
        <v>0</v>
      </c>
      <c r="W104" s="91">
        <f>VLOOKUP($A104,'Project Reference'!$A$2:$N$11,14)</f>
        <v>0</v>
      </c>
      <c r="X104" s="91">
        <f>VLOOKUP($A104,'Project Reference'!$A$2:$O$11,15)</f>
        <v>0</v>
      </c>
      <c r="Y104" s="91">
        <f>VLOOKUP($A104,'Project Reference'!$A$2:$P$11,16)</f>
        <v>0</v>
      </c>
      <c r="Z104" s="13">
        <f>VLOOKUP($A104,'Project Reference'!$A$2:$Q$11,17)</f>
        <v>0</v>
      </c>
    </row>
    <row r="105" spans="1:26" s="1" customFormat="1" x14ac:dyDescent="0.45">
      <c r="A105" s="96"/>
      <c r="B105" s="115"/>
      <c r="C105" s="92"/>
      <c r="D105" s="91"/>
      <c r="E105" s="12"/>
      <c r="F105" s="12"/>
      <c r="G105" s="12"/>
      <c r="H105" s="12"/>
      <c r="I105" s="12"/>
      <c r="J105" s="15"/>
      <c r="K105" s="40"/>
      <c r="L105" s="91">
        <f>VLOOKUP($A105,'Project Reference'!$A$2:$C$11,3)</f>
        <v>0</v>
      </c>
      <c r="M105" s="91">
        <f>VLOOKUP($A105,'Project Reference'!$A$2:$D$11,4)</f>
        <v>0</v>
      </c>
      <c r="N105" s="115">
        <f>VLOOKUP($A105,'Project Reference'!$A$2:$E$11,5)</f>
        <v>0</v>
      </c>
      <c r="O105" s="91">
        <f>VLOOKUP($A105,'Project Reference'!$A$2:$F$11,6)</f>
        <v>0</v>
      </c>
      <c r="P105" s="91">
        <f>VLOOKUP($A105,'Project Reference'!$A$2:$G$11,7)</f>
        <v>0</v>
      </c>
      <c r="Q105" s="91">
        <f>VLOOKUP($A105,'Project Reference'!$A$2:$H$11,8)</f>
        <v>0</v>
      </c>
      <c r="R105" s="91">
        <f>VLOOKUP($A105,'Project Reference'!$A$2:$I$11,9)</f>
        <v>0</v>
      </c>
      <c r="S105" s="91">
        <f>VLOOKUP($A105,'Project Reference'!$A$2:$J$11,10)</f>
        <v>0</v>
      </c>
      <c r="T105" s="91">
        <f>VLOOKUP($A105,'Project Reference'!$A$2:$K$11,11)</f>
        <v>0</v>
      </c>
      <c r="U105" s="91">
        <f>VLOOKUP($A105,'Project Reference'!$A$2:$L$11,12)</f>
        <v>0</v>
      </c>
      <c r="V105" s="91">
        <f>VLOOKUP($A105,'Project Reference'!$A$2:$M$11,13)</f>
        <v>0</v>
      </c>
      <c r="W105" s="91">
        <f>VLOOKUP($A105,'Project Reference'!$A$2:$N$11,14)</f>
        <v>0</v>
      </c>
      <c r="X105" s="91">
        <f>VLOOKUP($A105,'Project Reference'!$A$2:$O$11,15)</f>
        <v>0</v>
      </c>
      <c r="Y105" s="91">
        <f>VLOOKUP($A105,'Project Reference'!$A$2:$P$11,16)</f>
        <v>0</v>
      </c>
      <c r="Z105" s="13">
        <f>VLOOKUP($A105,'Project Reference'!$A$2:$Q$11,17)</f>
        <v>0</v>
      </c>
    </row>
    <row r="106" spans="1:26" s="1" customFormat="1" x14ac:dyDescent="0.45">
      <c r="A106" s="96"/>
      <c r="B106" s="115"/>
      <c r="C106" s="92"/>
      <c r="D106" s="91"/>
      <c r="E106" s="12"/>
      <c r="F106" s="12"/>
      <c r="G106" s="12"/>
      <c r="H106" s="12"/>
      <c r="I106" s="12"/>
      <c r="J106" s="15"/>
      <c r="K106" s="40"/>
      <c r="L106" s="91">
        <f>VLOOKUP($A106,'Project Reference'!$A$2:$C$11,3)</f>
        <v>0</v>
      </c>
      <c r="M106" s="91">
        <f>VLOOKUP($A106,'Project Reference'!$A$2:$D$11,4)</f>
        <v>0</v>
      </c>
      <c r="N106" s="115">
        <f>VLOOKUP($A106,'Project Reference'!$A$2:$E$11,5)</f>
        <v>0</v>
      </c>
      <c r="O106" s="91">
        <f>VLOOKUP($A106,'Project Reference'!$A$2:$F$11,6)</f>
        <v>0</v>
      </c>
      <c r="P106" s="91">
        <f>VLOOKUP($A106,'Project Reference'!$A$2:$G$11,7)</f>
        <v>0</v>
      </c>
      <c r="Q106" s="91">
        <f>VLOOKUP($A106,'Project Reference'!$A$2:$H$11,8)</f>
        <v>0</v>
      </c>
      <c r="R106" s="91">
        <f>VLOOKUP($A106,'Project Reference'!$A$2:$I$11,9)</f>
        <v>0</v>
      </c>
      <c r="S106" s="91">
        <f>VLOOKUP($A106,'Project Reference'!$A$2:$J$11,10)</f>
        <v>0</v>
      </c>
      <c r="T106" s="91">
        <f>VLOOKUP($A106,'Project Reference'!$A$2:$K$11,11)</f>
        <v>0</v>
      </c>
      <c r="U106" s="91">
        <f>VLOOKUP($A106,'Project Reference'!$A$2:$L$11,12)</f>
        <v>0</v>
      </c>
      <c r="V106" s="91">
        <f>VLOOKUP($A106,'Project Reference'!$A$2:$M$11,13)</f>
        <v>0</v>
      </c>
      <c r="W106" s="91">
        <f>VLOOKUP($A106,'Project Reference'!$A$2:$N$11,14)</f>
        <v>0</v>
      </c>
      <c r="X106" s="91">
        <f>VLOOKUP($A106,'Project Reference'!$A$2:$O$11,15)</f>
        <v>0</v>
      </c>
      <c r="Y106" s="91">
        <f>VLOOKUP($A106,'Project Reference'!$A$2:$P$11,16)</f>
        <v>0</v>
      </c>
      <c r="Z106" s="13">
        <f>VLOOKUP($A106,'Project Reference'!$A$2:$Q$11,17)</f>
        <v>0</v>
      </c>
    </row>
    <row r="107" spans="1:26" s="1" customFormat="1" x14ac:dyDescent="0.45">
      <c r="A107" s="96"/>
      <c r="B107" s="115"/>
      <c r="C107" s="92"/>
      <c r="D107" s="91"/>
      <c r="E107" s="12"/>
      <c r="F107" s="12"/>
      <c r="G107" s="12"/>
      <c r="H107" s="12"/>
      <c r="I107" s="12"/>
      <c r="J107" s="15"/>
      <c r="K107" s="40"/>
      <c r="L107" s="91">
        <f>VLOOKUP($A107,'Project Reference'!$A$2:$C$11,3)</f>
        <v>0</v>
      </c>
      <c r="M107" s="91">
        <f>VLOOKUP($A107,'Project Reference'!$A$2:$D$11,4)</f>
        <v>0</v>
      </c>
      <c r="N107" s="115">
        <f>VLOOKUP($A107,'Project Reference'!$A$2:$E$11,5)</f>
        <v>0</v>
      </c>
      <c r="O107" s="91">
        <f>VLOOKUP($A107,'Project Reference'!$A$2:$F$11,6)</f>
        <v>0</v>
      </c>
      <c r="P107" s="91">
        <f>VLOOKUP($A107,'Project Reference'!$A$2:$G$11,7)</f>
        <v>0</v>
      </c>
      <c r="Q107" s="91">
        <f>VLOOKUP($A107,'Project Reference'!$A$2:$H$11,8)</f>
        <v>0</v>
      </c>
      <c r="R107" s="91">
        <f>VLOOKUP($A107,'Project Reference'!$A$2:$I$11,9)</f>
        <v>0</v>
      </c>
      <c r="S107" s="91">
        <f>VLOOKUP($A107,'Project Reference'!$A$2:$J$11,10)</f>
        <v>0</v>
      </c>
      <c r="T107" s="91">
        <f>VLOOKUP($A107,'Project Reference'!$A$2:$K$11,11)</f>
        <v>0</v>
      </c>
      <c r="U107" s="91">
        <f>VLOOKUP($A107,'Project Reference'!$A$2:$L$11,12)</f>
        <v>0</v>
      </c>
      <c r="V107" s="91">
        <f>VLOOKUP($A107,'Project Reference'!$A$2:$M$11,13)</f>
        <v>0</v>
      </c>
      <c r="W107" s="91">
        <f>VLOOKUP($A107,'Project Reference'!$A$2:$N$11,14)</f>
        <v>0</v>
      </c>
      <c r="X107" s="91">
        <f>VLOOKUP($A107,'Project Reference'!$A$2:$O$11,15)</f>
        <v>0</v>
      </c>
      <c r="Y107" s="91">
        <f>VLOOKUP($A107,'Project Reference'!$A$2:$P$11,16)</f>
        <v>0</v>
      </c>
      <c r="Z107" s="13">
        <f>VLOOKUP($A107,'Project Reference'!$A$2:$Q$11,17)</f>
        <v>0</v>
      </c>
    </row>
    <row r="108" spans="1:26" s="1" customFormat="1" x14ac:dyDescent="0.45">
      <c r="A108" s="96"/>
      <c r="B108" s="115"/>
      <c r="C108" s="92"/>
      <c r="D108" s="91"/>
      <c r="E108" s="12"/>
      <c r="F108" s="12"/>
      <c r="G108" s="12"/>
      <c r="H108" s="12"/>
      <c r="I108" s="12"/>
      <c r="J108" s="15"/>
      <c r="K108" s="40"/>
      <c r="L108" s="91">
        <f>VLOOKUP($A108,'Project Reference'!$A$2:$C$11,3)</f>
        <v>0</v>
      </c>
      <c r="M108" s="91">
        <f>VLOOKUP($A108,'Project Reference'!$A$2:$D$11,4)</f>
        <v>0</v>
      </c>
      <c r="N108" s="115">
        <f>VLOOKUP($A108,'Project Reference'!$A$2:$E$11,5)</f>
        <v>0</v>
      </c>
      <c r="O108" s="91">
        <f>VLOOKUP($A108,'Project Reference'!$A$2:$F$11,6)</f>
        <v>0</v>
      </c>
      <c r="P108" s="91">
        <f>VLOOKUP($A108,'Project Reference'!$A$2:$G$11,7)</f>
        <v>0</v>
      </c>
      <c r="Q108" s="91">
        <f>VLOOKUP($A108,'Project Reference'!$A$2:$H$11,8)</f>
        <v>0</v>
      </c>
      <c r="R108" s="91">
        <f>VLOOKUP($A108,'Project Reference'!$A$2:$I$11,9)</f>
        <v>0</v>
      </c>
      <c r="S108" s="91">
        <f>VLOOKUP($A108,'Project Reference'!$A$2:$J$11,10)</f>
        <v>0</v>
      </c>
      <c r="T108" s="91">
        <f>VLOOKUP($A108,'Project Reference'!$A$2:$K$11,11)</f>
        <v>0</v>
      </c>
      <c r="U108" s="91">
        <f>VLOOKUP($A108,'Project Reference'!$A$2:$L$11,12)</f>
        <v>0</v>
      </c>
      <c r="V108" s="91">
        <f>VLOOKUP($A108,'Project Reference'!$A$2:$M$11,13)</f>
        <v>0</v>
      </c>
      <c r="W108" s="91">
        <f>VLOOKUP($A108,'Project Reference'!$A$2:$N$11,14)</f>
        <v>0</v>
      </c>
      <c r="X108" s="91">
        <f>VLOOKUP($A108,'Project Reference'!$A$2:$O$11,15)</f>
        <v>0</v>
      </c>
      <c r="Y108" s="91">
        <f>VLOOKUP($A108,'Project Reference'!$A$2:$P$11,16)</f>
        <v>0</v>
      </c>
      <c r="Z108" s="13">
        <f>VLOOKUP($A108,'Project Reference'!$A$2:$Q$11,17)</f>
        <v>0</v>
      </c>
    </row>
    <row r="109" spans="1:26" s="1" customFormat="1" x14ac:dyDescent="0.45">
      <c r="A109" s="96"/>
      <c r="B109" s="115"/>
      <c r="C109" s="92"/>
      <c r="D109" s="91"/>
      <c r="E109" s="12"/>
      <c r="F109" s="12"/>
      <c r="G109" s="12"/>
      <c r="H109" s="12"/>
      <c r="I109" s="12"/>
      <c r="J109" s="15"/>
      <c r="K109" s="40"/>
      <c r="L109" s="91">
        <f>VLOOKUP($A109,'Project Reference'!$A$2:$C$11,3)</f>
        <v>0</v>
      </c>
      <c r="M109" s="91">
        <f>VLOOKUP($A109,'Project Reference'!$A$2:$D$11,4)</f>
        <v>0</v>
      </c>
      <c r="N109" s="115">
        <f>VLOOKUP($A109,'Project Reference'!$A$2:$E$11,5)</f>
        <v>0</v>
      </c>
      <c r="O109" s="91">
        <f>VLOOKUP($A109,'Project Reference'!$A$2:$F$11,6)</f>
        <v>0</v>
      </c>
      <c r="P109" s="91">
        <f>VLOOKUP($A109,'Project Reference'!$A$2:$G$11,7)</f>
        <v>0</v>
      </c>
      <c r="Q109" s="91">
        <f>VLOOKUP($A109,'Project Reference'!$A$2:$H$11,8)</f>
        <v>0</v>
      </c>
      <c r="R109" s="91">
        <f>VLOOKUP($A109,'Project Reference'!$A$2:$I$11,9)</f>
        <v>0</v>
      </c>
      <c r="S109" s="91">
        <f>VLOOKUP($A109,'Project Reference'!$A$2:$J$11,10)</f>
        <v>0</v>
      </c>
      <c r="T109" s="91">
        <f>VLOOKUP($A109,'Project Reference'!$A$2:$K$11,11)</f>
        <v>0</v>
      </c>
      <c r="U109" s="91">
        <f>VLOOKUP($A109,'Project Reference'!$A$2:$L$11,12)</f>
        <v>0</v>
      </c>
      <c r="V109" s="91">
        <f>VLOOKUP($A109,'Project Reference'!$A$2:$M$11,13)</f>
        <v>0</v>
      </c>
      <c r="W109" s="91">
        <f>VLOOKUP($A109,'Project Reference'!$A$2:$N$11,14)</f>
        <v>0</v>
      </c>
      <c r="X109" s="91">
        <f>VLOOKUP($A109,'Project Reference'!$A$2:$O$11,15)</f>
        <v>0</v>
      </c>
      <c r="Y109" s="91">
        <f>VLOOKUP($A109,'Project Reference'!$A$2:$P$11,16)</f>
        <v>0</v>
      </c>
      <c r="Z109" s="13">
        <f>VLOOKUP($A109,'Project Reference'!$A$2:$Q$11,17)</f>
        <v>0</v>
      </c>
    </row>
    <row r="110" spans="1:26" s="1" customFormat="1" x14ac:dyDescent="0.45">
      <c r="A110" s="96"/>
      <c r="B110" s="115"/>
      <c r="C110" s="92"/>
      <c r="D110" s="91"/>
      <c r="E110" s="12"/>
      <c r="F110" s="12"/>
      <c r="G110" s="12"/>
      <c r="H110" s="12"/>
      <c r="I110" s="12"/>
      <c r="J110" s="15"/>
      <c r="K110" s="40"/>
      <c r="L110" s="91">
        <f>VLOOKUP($A110,'Project Reference'!$A$2:$C$11,3)</f>
        <v>0</v>
      </c>
      <c r="M110" s="91">
        <f>VLOOKUP($A110,'Project Reference'!$A$2:$D$11,4)</f>
        <v>0</v>
      </c>
      <c r="N110" s="115">
        <f>VLOOKUP($A110,'Project Reference'!$A$2:$E$11,5)</f>
        <v>0</v>
      </c>
      <c r="O110" s="91">
        <f>VLOOKUP($A110,'Project Reference'!$A$2:$F$11,6)</f>
        <v>0</v>
      </c>
      <c r="P110" s="91">
        <f>VLOOKUP($A110,'Project Reference'!$A$2:$G$11,7)</f>
        <v>0</v>
      </c>
      <c r="Q110" s="91">
        <f>VLOOKUP($A110,'Project Reference'!$A$2:$H$11,8)</f>
        <v>0</v>
      </c>
      <c r="R110" s="91">
        <f>VLOOKUP($A110,'Project Reference'!$A$2:$I$11,9)</f>
        <v>0</v>
      </c>
      <c r="S110" s="91">
        <f>VLOOKUP($A110,'Project Reference'!$A$2:$J$11,10)</f>
        <v>0</v>
      </c>
      <c r="T110" s="91">
        <f>VLOOKUP($A110,'Project Reference'!$A$2:$K$11,11)</f>
        <v>0</v>
      </c>
      <c r="U110" s="91">
        <f>VLOOKUP($A110,'Project Reference'!$A$2:$L$11,12)</f>
        <v>0</v>
      </c>
      <c r="V110" s="91">
        <f>VLOOKUP($A110,'Project Reference'!$A$2:$M$11,13)</f>
        <v>0</v>
      </c>
      <c r="W110" s="91">
        <f>VLOOKUP($A110,'Project Reference'!$A$2:$N$11,14)</f>
        <v>0</v>
      </c>
      <c r="X110" s="91">
        <f>VLOOKUP($A110,'Project Reference'!$A$2:$O$11,15)</f>
        <v>0</v>
      </c>
      <c r="Y110" s="91">
        <f>VLOOKUP($A110,'Project Reference'!$A$2:$P$11,16)</f>
        <v>0</v>
      </c>
      <c r="Z110" s="13">
        <f>VLOOKUP($A110,'Project Reference'!$A$2:$Q$11,17)</f>
        <v>0</v>
      </c>
    </row>
    <row r="111" spans="1:26" s="1" customFormat="1" x14ac:dyDescent="0.45">
      <c r="A111" s="96"/>
      <c r="B111" s="115"/>
      <c r="C111" s="92"/>
      <c r="D111" s="91"/>
      <c r="E111" s="12"/>
      <c r="F111" s="12"/>
      <c r="G111" s="12"/>
      <c r="H111" s="12"/>
      <c r="I111" s="12"/>
      <c r="J111" s="15"/>
      <c r="K111" s="40"/>
      <c r="L111" s="91">
        <f>VLOOKUP($A111,'Project Reference'!$A$2:$C$11,3)</f>
        <v>0</v>
      </c>
      <c r="M111" s="91">
        <f>VLOOKUP($A111,'Project Reference'!$A$2:$D$11,4)</f>
        <v>0</v>
      </c>
      <c r="N111" s="115">
        <f>VLOOKUP($A111,'Project Reference'!$A$2:$E$11,5)</f>
        <v>0</v>
      </c>
      <c r="O111" s="91">
        <f>VLOOKUP($A111,'Project Reference'!$A$2:$F$11,6)</f>
        <v>0</v>
      </c>
      <c r="P111" s="91">
        <f>VLOOKUP($A111,'Project Reference'!$A$2:$G$11,7)</f>
        <v>0</v>
      </c>
      <c r="Q111" s="91">
        <f>VLOOKUP($A111,'Project Reference'!$A$2:$H$11,8)</f>
        <v>0</v>
      </c>
      <c r="R111" s="91">
        <f>VLOOKUP($A111,'Project Reference'!$A$2:$I$11,9)</f>
        <v>0</v>
      </c>
      <c r="S111" s="91">
        <f>VLOOKUP($A111,'Project Reference'!$A$2:$J$11,10)</f>
        <v>0</v>
      </c>
      <c r="T111" s="91">
        <f>VLOOKUP($A111,'Project Reference'!$A$2:$K$11,11)</f>
        <v>0</v>
      </c>
      <c r="U111" s="91">
        <f>VLOOKUP($A111,'Project Reference'!$A$2:$L$11,12)</f>
        <v>0</v>
      </c>
      <c r="V111" s="91">
        <f>VLOOKUP($A111,'Project Reference'!$A$2:$M$11,13)</f>
        <v>0</v>
      </c>
      <c r="W111" s="91">
        <f>VLOOKUP($A111,'Project Reference'!$A$2:$N$11,14)</f>
        <v>0</v>
      </c>
      <c r="X111" s="91">
        <f>VLOOKUP($A111,'Project Reference'!$A$2:$O$11,15)</f>
        <v>0</v>
      </c>
      <c r="Y111" s="91">
        <f>VLOOKUP($A111,'Project Reference'!$A$2:$P$11,16)</f>
        <v>0</v>
      </c>
      <c r="Z111" s="13">
        <f>VLOOKUP($A111,'Project Reference'!$A$2:$Q$11,17)</f>
        <v>0</v>
      </c>
    </row>
    <row r="112" spans="1:26" s="1" customFormat="1" x14ac:dyDescent="0.45">
      <c r="A112" s="96"/>
      <c r="B112" s="115"/>
      <c r="C112" s="92"/>
      <c r="D112" s="91"/>
      <c r="E112" s="12"/>
      <c r="F112" s="12"/>
      <c r="G112" s="12"/>
      <c r="H112" s="12"/>
      <c r="I112" s="12"/>
      <c r="J112" s="15"/>
      <c r="K112" s="40"/>
      <c r="L112" s="91">
        <f>VLOOKUP($A112,'Project Reference'!$A$2:$C$11,3)</f>
        <v>0</v>
      </c>
      <c r="M112" s="91">
        <f>VLOOKUP($A112,'Project Reference'!$A$2:$D$11,4)</f>
        <v>0</v>
      </c>
      <c r="N112" s="115">
        <f>VLOOKUP($A112,'Project Reference'!$A$2:$E$11,5)</f>
        <v>0</v>
      </c>
      <c r="O112" s="91">
        <f>VLOOKUP($A112,'Project Reference'!$A$2:$F$11,6)</f>
        <v>0</v>
      </c>
      <c r="P112" s="91">
        <f>VLOOKUP($A112,'Project Reference'!$A$2:$G$11,7)</f>
        <v>0</v>
      </c>
      <c r="Q112" s="91">
        <f>VLOOKUP($A112,'Project Reference'!$A$2:$H$11,8)</f>
        <v>0</v>
      </c>
      <c r="R112" s="91">
        <f>VLOOKUP($A112,'Project Reference'!$A$2:$I$11,9)</f>
        <v>0</v>
      </c>
      <c r="S112" s="91">
        <f>VLOOKUP($A112,'Project Reference'!$A$2:$J$11,10)</f>
        <v>0</v>
      </c>
      <c r="T112" s="91">
        <f>VLOOKUP($A112,'Project Reference'!$A$2:$K$11,11)</f>
        <v>0</v>
      </c>
      <c r="U112" s="91">
        <f>VLOOKUP($A112,'Project Reference'!$A$2:$L$11,12)</f>
        <v>0</v>
      </c>
      <c r="V112" s="91">
        <f>VLOOKUP($A112,'Project Reference'!$A$2:$M$11,13)</f>
        <v>0</v>
      </c>
      <c r="W112" s="91">
        <f>VLOOKUP($A112,'Project Reference'!$A$2:$N$11,14)</f>
        <v>0</v>
      </c>
      <c r="X112" s="91">
        <f>VLOOKUP($A112,'Project Reference'!$A$2:$O$11,15)</f>
        <v>0</v>
      </c>
      <c r="Y112" s="91">
        <f>VLOOKUP($A112,'Project Reference'!$A$2:$P$11,16)</f>
        <v>0</v>
      </c>
      <c r="Z112" s="13">
        <f>VLOOKUP($A112,'Project Reference'!$A$2:$Q$11,17)</f>
        <v>0</v>
      </c>
    </row>
    <row r="113" spans="1:26" s="1" customFormat="1" x14ac:dyDescent="0.45">
      <c r="A113" s="96"/>
      <c r="B113" s="115"/>
      <c r="C113" s="92"/>
      <c r="D113" s="91"/>
      <c r="E113" s="12"/>
      <c r="F113" s="12"/>
      <c r="G113" s="12"/>
      <c r="H113" s="12"/>
      <c r="I113" s="12"/>
      <c r="J113" s="15"/>
      <c r="K113" s="40"/>
      <c r="L113" s="91">
        <f>VLOOKUP($A113,'Project Reference'!$A$2:$C$11,3)</f>
        <v>0</v>
      </c>
      <c r="M113" s="91">
        <f>VLOOKUP($A113,'Project Reference'!$A$2:$D$11,4)</f>
        <v>0</v>
      </c>
      <c r="N113" s="115">
        <f>VLOOKUP($A113,'Project Reference'!$A$2:$E$11,5)</f>
        <v>0</v>
      </c>
      <c r="O113" s="91">
        <f>VLOOKUP($A113,'Project Reference'!$A$2:$F$11,6)</f>
        <v>0</v>
      </c>
      <c r="P113" s="91">
        <f>VLOOKUP($A113,'Project Reference'!$A$2:$G$11,7)</f>
        <v>0</v>
      </c>
      <c r="Q113" s="91">
        <f>VLOOKUP($A113,'Project Reference'!$A$2:$H$11,8)</f>
        <v>0</v>
      </c>
      <c r="R113" s="91">
        <f>VLOOKUP($A113,'Project Reference'!$A$2:$I$11,9)</f>
        <v>0</v>
      </c>
      <c r="S113" s="91">
        <f>VLOOKUP($A113,'Project Reference'!$A$2:$J$11,10)</f>
        <v>0</v>
      </c>
      <c r="T113" s="91">
        <f>VLOOKUP($A113,'Project Reference'!$A$2:$K$11,11)</f>
        <v>0</v>
      </c>
      <c r="U113" s="91">
        <f>VLOOKUP($A113,'Project Reference'!$A$2:$L$11,12)</f>
        <v>0</v>
      </c>
      <c r="V113" s="91">
        <f>VLOOKUP($A113,'Project Reference'!$A$2:$M$11,13)</f>
        <v>0</v>
      </c>
      <c r="W113" s="91">
        <f>VLOOKUP($A113,'Project Reference'!$A$2:$N$11,14)</f>
        <v>0</v>
      </c>
      <c r="X113" s="91">
        <f>VLOOKUP($A113,'Project Reference'!$A$2:$O$11,15)</f>
        <v>0</v>
      </c>
      <c r="Y113" s="91">
        <f>VLOOKUP($A113,'Project Reference'!$A$2:$P$11,16)</f>
        <v>0</v>
      </c>
      <c r="Z113" s="13">
        <f>VLOOKUP($A113,'Project Reference'!$A$2:$Q$11,17)</f>
        <v>0</v>
      </c>
    </row>
    <row r="114" spans="1:26" s="1" customFormat="1" x14ac:dyDescent="0.45">
      <c r="A114" s="96"/>
      <c r="B114" s="115"/>
      <c r="C114" s="92"/>
      <c r="D114" s="91"/>
      <c r="E114" s="12"/>
      <c r="F114" s="12"/>
      <c r="G114" s="12"/>
      <c r="H114" s="12"/>
      <c r="I114" s="12"/>
      <c r="J114" s="15"/>
      <c r="K114" s="40"/>
      <c r="L114" s="91">
        <f>VLOOKUP($A114,'Project Reference'!$A$2:$C$11,3)</f>
        <v>0</v>
      </c>
      <c r="M114" s="91">
        <f>VLOOKUP($A114,'Project Reference'!$A$2:$D$11,4)</f>
        <v>0</v>
      </c>
      <c r="N114" s="115">
        <f>VLOOKUP($A114,'Project Reference'!$A$2:$E$11,5)</f>
        <v>0</v>
      </c>
      <c r="O114" s="91">
        <f>VLOOKUP($A114,'Project Reference'!$A$2:$F$11,6)</f>
        <v>0</v>
      </c>
      <c r="P114" s="91">
        <f>VLOOKUP($A114,'Project Reference'!$A$2:$G$11,7)</f>
        <v>0</v>
      </c>
      <c r="Q114" s="91">
        <f>VLOOKUP($A114,'Project Reference'!$A$2:$H$11,8)</f>
        <v>0</v>
      </c>
      <c r="R114" s="91">
        <f>VLOOKUP($A114,'Project Reference'!$A$2:$I$11,9)</f>
        <v>0</v>
      </c>
      <c r="S114" s="91">
        <f>VLOOKUP($A114,'Project Reference'!$A$2:$J$11,10)</f>
        <v>0</v>
      </c>
      <c r="T114" s="91">
        <f>VLOOKUP($A114,'Project Reference'!$A$2:$K$11,11)</f>
        <v>0</v>
      </c>
      <c r="U114" s="91">
        <f>VLOOKUP($A114,'Project Reference'!$A$2:$L$11,12)</f>
        <v>0</v>
      </c>
      <c r="V114" s="91">
        <f>VLOOKUP($A114,'Project Reference'!$A$2:$M$11,13)</f>
        <v>0</v>
      </c>
      <c r="W114" s="91">
        <f>VLOOKUP($A114,'Project Reference'!$A$2:$N$11,14)</f>
        <v>0</v>
      </c>
      <c r="X114" s="91">
        <f>VLOOKUP($A114,'Project Reference'!$A$2:$O$11,15)</f>
        <v>0</v>
      </c>
      <c r="Y114" s="91">
        <f>VLOOKUP($A114,'Project Reference'!$A$2:$P$11,16)</f>
        <v>0</v>
      </c>
      <c r="Z114" s="13">
        <f>VLOOKUP($A114,'Project Reference'!$A$2:$Q$11,17)</f>
        <v>0</v>
      </c>
    </row>
    <row r="115" spans="1:26" s="1" customFormat="1" x14ac:dyDescent="0.45">
      <c r="A115" s="96"/>
      <c r="B115" s="115"/>
      <c r="C115" s="92"/>
      <c r="D115" s="91"/>
      <c r="E115" s="12"/>
      <c r="F115" s="12"/>
      <c r="G115" s="12"/>
      <c r="H115" s="12"/>
      <c r="I115" s="12"/>
      <c r="J115" s="15"/>
      <c r="K115" s="40"/>
      <c r="L115" s="91">
        <f>VLOOKUP($A115,'Project Reference'!$A$2:$C$11,3)</f>
        <v>0</v>
      </c>
      <c r="M115" s="91">
        <f>VLOOKUP($A115,'Project Reference'!$A$2:$D$11,4)</f>
        <v>0</v>
      </c>
      <c r="N115" s="115">
        <f>VLOOKUP($A115,'Project Reference'!$A$2:$E$11,5)</f>
        <v>0</v>
      </c>
      <c r="O115" s="91">
        <f>VLOOKUP($A115,'Project Reference'!$A$2:$F$11,6)</f>
        <v>0</v>
      </c>
      <c r="P115" s="91">
        <f>VLOOKUP($A115,'Project Reference'!$A$2:$G$11,7)</f>
        <v>0</v>
      </c>
      <c r="Q115" s="91">
        <f>VLOOKUP($A115,'Project Reference'!$A$2:$H$11,8)</f>
        <v>0</v>
      </c>
      <c r="R115" s="91">
        <f>VLOOKUP($A115,'Project Reference'!$A$2:$I$11,9)</f>
        <v>0</v>
      </c>
      <c r="S115" s="91">
        <f>VLOOKUP($A115,'Project Reference'!$A$2:$J$11,10)</f>
        <v>0</v>
      </c>
      <c r="T115" s="91">
        <f>VLOOKUP($A115,'Project Reference'!$A$2:$K$11,11)</f>
        <v>0</v>
      </c>
      <c r="U115" s="91">
        <f>VLOOKUP($A115,'Project Reference'!$A$2:$L$11,12)</f>
        <v>0</v>
      </c>
      <c r="V115" s="91">
        <f>VLOOKUP($A115,'Project Reference'!$A$2:$M$11,13)</f>
        <v>0</v>
      </c>
      <c r="W115" s="91">
        <f>VLOOKUP($A115,'Project Reference'!$A$2:$N$11,14)</f>
        <v>0</v>
      </c>
      <c r="X115" s="91">
        <f>VLOOKUP($A115,'Project Reference'!$A$2:$O$11,15)</f>
        <v>0</v>
      </c>
      <c r="Y115" s="91">
        <f>VLOOKUP($A115,'Project Reference'!$A$2:$P$11,16)</f>
        <v>0</v>
      </c>
      <c r="Z115" s="13">
        <f>VLOOKUP($A115,'Project Reference'!$A$2:$Q$11,17)</f>
        <v>0</v>
      </c>
    </row>
    <row r="116" spans="1:26" s="1" customFormat="1" x14ac:dyDescent="0.45">
      <c r="A116" s="96"/>
      <c r="B116" s="115"/>
      <c r="C116" s="92"/>
      <c r="D116" s="91"/>
      <c r="E116" s="12"/>
      <c r="F116" s="12"/>
      <c r="G116" s="12"/>
      <c r="H116" s="12"/>
      <c r="I116" s="12"/>
      <c r="J116" s="15"/>
      <c r="K116" s="40"/>
      <c r="L116" s="91">
        <f>VLOOKUP($A116,'Project Reference'!$A$2:$C$11,3)</f>
        <v>0</v>
      </c>
      <c r="M116" s="91">
        <f>VLOOKUP($A116,'Project Reference'!$A$2:$D$11,4)</f>
        <v>0</v>
      </c>
      <c r="N116" s="115">
        <f>VLOOKUP($A116,'Project Reference'!$A$2:$E$11,5)</f>
        <v>0</v>
      </c>
      <c r="O116" s="91">
        <f>VLOOKUP($A116,'Project Reference'!$A$2:$F$11,6)</f>
        <v>0</v>
      </c>
      <c r="P116" s="91">
        <f>VLOOKUP($A116,'Project Reference'!$A$2:$G$11,7)</f>
        <v>0</v>
      </c>
      <c r="Q116" s="91">
        <f>VLOOKUP($A116,'Project Reference'!$A$2:$H$11,8)</f>
        <v>0</v>
      </c>
      <c r="R116" s="91">
        <f>VLOOKUP($A116,'Project Reference'!$A$2:$I$11,9)</f>
        <v>0</v>
      </c>
      <c r="S116" s="91">
        <f>VLOOKUP($A116,'Project Reference'!$A$2:$J$11,10)</f>
        <v>0</v>
      </c>
      <c r="T116" s="91">
        <f>VLOOKUP($A116,'Project Reference'!$A$2:$K$11,11)</f>
        <v>0</v>
      </c>
      <c r="U116" s="91">
        <f>VLOOKUP($A116,'Project Reference'!$A$2:$L$11,12)</f>
        <v>0</v>
      </c>
      <c r="V116" s="91">
        <f>VLOOKUP($A116,'Project Reference'!$A$2:$M$11,13)</f>
        <v>0</v>
      </c>
      <c r="W116" s="91">
        <f>VLOOKUP($A116,'Project Reference'!$A$2:$N$11,14)</f>
        <v>0</v>
      </c>
      <c r="X116" s="91">
        <f>VLOOKUP($A116,'Project Reference'!$A$2:$O$11,15)</f>
        <v>0</v>
      </c>
      <c r="Y116" s="91">
        <f>VLOOKUP($A116,'Project Reference'!$A$2:$P$11,16)</f>
        <v>0</v>
      </c>
      <c r="Z116" s="13">
        <f>VLOOKUP($A116,'Project Reference'!$A$2:$Q$11,17)</f>
        <v>0</v>
      </c>
    </row>
    <row r="117" spans="1:26" s="1" customFormat="1" x14ac:dyDescent="0.45">
      <c r="A117" s="96"/>
      <c r="B117" s="115"/>
      <c r="C117" s="92"/>
      <c r="D117" s="91"/>
      <c r="E117" s="12"/>
      <c r="F117" s="12"/>
      <c r="G117" s="12"/>
      <c r="H117" s="12"/>
      <c r="I117" s="12"/>
      <c r="J117" s="15"/>
      <c r="K117" s="40"/>
      <c r="L117" s="91">
        <f>VLOOKUP($A117,'Project Reference'!$A$2:$C$11,3)</f>
        <v>0</v>
      </c>
      <c r="M117" s="198">
        <f>VLOOKUP($A117,'Project Reference'!$A$2:$D$11,4)</f>
        <v>0</v>
      </c>
      <c r="N117" s="91">
        <f>VLOOKUP($A117,'Project Reference'!$A$2:$E$11,5)</f>
        <v>0</v>
      </c>
      <c r="O117" s="91">
        <f>VLOOKUP($A117,'Project Reference'!$A$2:$F$11,6)</f>
        <v>0</v>
      </c>
      <c r="P117" s="91">
        <f>VLOOKUP($A117,'Project Reference'!$A$2:$G$11,7)</f>
        <v>0</v>
      </c>
      <c r="Q117" s="91">
        <f>VLOOKUP($A117,'Project Reference'!$A$2:$H$11,8)</f>
        <v>0</v>
      </c>
      <c r="R117" s="91">
        <f>VLOOKUP($A117,'Project Reference'!$A$2:$I$11,9)</f>
        <v>0</v>
      </c>
      <c r="S117" s="91">
        <f>VLOOKUP($A117,'Project Reference'!$A$2:$J$11,10)</f>
        <v>0</v>
      </c>
      <c r="T117" s="91">
        <f>VLOOKUP($A117,'Project Reference'!$A$2:$K$11,11)</f>
        <v>0</v>
      </c>
      <c r="U117" s="91">
        <f>VLOOKUP($A117,'Project Reference'!$A$2:$L$11,12)</f>
        <v>0</v>
      </c>
      <c r="V117" s="91">
        <f>VLOOKUP($A117,'Project Reference'!$A$2:$M$11,13)</f>
        <v>0</v>
      </c>
      <c r="W117" s="91">
        <f>VLOOKUP($A117,'Project Reference'!$A$2:$N$11,14)</f>
        <v>0</v>
      </c>
      <c r="X117" s="91">
        <f>VLOOKUP($A117,'Project Reference'!$A$2:$O$11,15)</f>
        <v>0</v>
      </c>
      <c r="Y117" s="91">
        <f>VLOOKUP($A117,'Project Reference'!$A$2:$P$11,16)</f>
        <v>0</v>
      </c>
      <c r="Z117" s="13">
        <f>VLOOKUP($A117,'Project Reference'!$A$2:$Q$11,17)</f>
        <v>0</v>
      </c>
    </row>
    <row r="118" spans="1:26" s="1" customFormat="1" x14ac:dyDescent="0.45">
      <c r="A118" s="96"/>
      <c r="B118" s="115"/>
      <c r="C118" s="92"/>
      <c r="D118" s="91"/>
      <c r="E118" s="12"/>
      <c r="F118" s="12"/>
      <c r="G118" s="12"/>
      <c r="H118" s="12"/>
      <c r="I118" s="12"/>
      <c r="J118" s="15"/>
      <c r="K118" s="40"/>
      <c r="L118" s="91">
        <f>VLOOKUP($A118,'Project Reference'!$A$2:$C$11,3)</f>
        <v>0</v>
      </c>
      <c r="M118" s="115">
        <f>VLOOKUP($A118,'Project Reference'!$A$2:$D$11,4)</f>
        <v>0</v>
      </c>
      <c r="N118" s="115">
        <f>VLOOKUP($A118,'Project Reference'!$A$2:$E$11,5)</f>
        <v>0</v>
      </c>
      <c r="O118" s="91">
        <f>VLOOKUP($A118,'Project Reference'!$A$2:$F$11,6)</f>
        <v>0</v>
      </c>
      <c r="P118" s="91">
        <f>VLOOKUP($A118,'Project Reference'!$A$2:$G$11,7)</f>
        <v>0</v>
      </c>
      <c r="Q118" s="91">
        <f>VLOOKUP($A118,'Project Reference'!$A$2:$H$11,8)</f>
        <v>0</v>
      </c>
      <c r="R118" s="91">
        <f>VLOOKUP($A118,'Project Reference'!$A$2:$I$11,9)</f>
        <v>0</v>
      </c>
      <c r="S118" s="91">
        <f>VLOOKUP($A118,'Project Reference'!$A$2:$J$11,10)</f>
        <v>0</v>
      </c>
      <c r="T118" s="91">
        <f>VLOOKUP($A118,'Project Reference'!$A$2:$K$11,11)</f>
        <v>0</v>
      </c>
      <c r="U118" s="91">
        <f>VLOOKUP($A118,'Project Reference'!$A$2:$L$11,12)</f>
        <v>0</v>
      </c>
      <c r="V118" s="91">
        <f>VLOOKUP($A118,'Project Reference'!$A$2:$M$11,13)</f>
        <v>0</v>
      </c>
      <c r="W118" s="91">
        <f>VLOOKUP($A118,'Project Reference'!$A$2:$N$11,14)</f>
        <v>0</v>
      </c>
      <c r="X118" s="91">
        <f>VLOOKUP($A118,'Project Reference'!$A$2:$O$11,15)</f>
        <v>0</v>
      </c>
      <c r="Y118" s="91">
        <f>VLOOKUP($A118,'Project Reference'!$A$2:$P$11,16)</f>
        <v>0</v>
      </c>
      <c r="Z118" s="13">
        <f>VLOOKUP($A118,'Project Reference'!$A$2:$Q$11,17)</f>
        <v>0</v>
      </c>
    </row>
    <row r="119" spans="1:26" s="1" customFormat="1" x14ac:dyDescent="0.45">
      <c r="A119" s="96"/>
      <c r="B119" s="115"/>
      <c r="C119" s="92"/>
      <c r="D119" s="91"/>
      <c r="E119" s="12"/>
      <c r="F119" s="12"/>
      <c r="G119" s="12"/>
      <c r="H119" s="12"/>
      <c r="I119" s="12"/>
      <c r="J119" s="15"/>
      <c r="K119" s="40"/>
      <c r="L119" s="91">
        <f>VLOOKUP($A119,'Project Reference'!$A$2:$C$11,3)</f>
        <v>0</v>
      </c>
      <c r="M119" s="115">
        <f>VLOOKUP($A119,'Project Reference'!$A$2:$D$11,4)</f>
        <v>0</v>
      </c>
      <c r="N119" s="115">
        <f>VLOOKUP($A119,'Project Reference'!$A$2:$E$11,5)</f>
        <v>0</v>
      </c>
      <c r="O119" s="91">
        <f>VLOOKUP($A119,'Project Reference'!$A$2:$F$11,6)</f>
        <v>0</v>
      </c>
      <c r="P119" s="91">
        <f>VLOOKUP($A119,'Project Reference'!$A$2:$G$11,7)</f>
        <v>0</v>
      </c>
      <c r="Q119" s="91">
        <f>VLOOKUP($A119,'Project Reference'!$A$2:$H$11,8)</f>
        <v>0</v>
      </c>
      <c r="R119" s="91">
        <f>VLOOKUP($A119,'Project Reference'!$A$2:$I$11,9)</f>
        <v>0</v>
      </c>
      <c r="S119" s="91">
        <f>VLOOKUP($A119,'Project Reference'!$A$2:$J$11,10)</f>
        <v>0</v>
      </c>
      <c r="T119" s="91">
        <f>VLOOKUP($A119,'Project Reference'!$A$2:$K$11,11)</f>
        <v>0</v>
      </c>
      <c r="U119" s="91">
        <f>VLOOKUP($A119,'Project Reference'!$A$2:$L$11,12)</f>
        <v>0</v>
      </c>
      <c r="V119" s="91">
        <f>VLOOKUP($A119,'Project Reference'!$A$2:$M$11,13)</f>
        <v>0</v>
      </c>
      <c r="W119" s="91">
        <f>VLOOKUP($A119,'Project Reference'!$A$2:$N$11,14)</f>
        <v>0</v>
      </c>
      <c r="X119" s="91">
        <f>VLOOKUP($A119,'Project Reference'!$A$2:$O$11,15)</f>
        <v>0</v>
      </c>
      <c r="Y119" s="91">
        <f>VLOOKUP($A119,'Project Reference'!$A$2:$P$11,16)</f>
        <v>0</v>
      </c>
      <c r="Z119" s="13">
        <f>VLOOKUP($A119,'Project Reference'!$A$2:$Q$11,17)</f>
        <v>0</v>
      </c>
    </row>
    <row r="120" spans="1:26" s="1" customFormat="1" x14ac:dyDescent="0.45">
      <c r="A120" s="96"/>
      <c r="B120" s="115"/>
      <c r="C120" s="92"/>
      <c r="D120" s="91"/>
      <c r="E120" s="12"/>
      <c r="F120" s="12"/>
      <c r="G120" s="12"/>
      <c r="H120" s="12"/>
      <c r="I120" s="12"/>
      <c r="J120" s="15"/>
      <c r="K120" s="40"/>
      <c r="L120" s="91">
        <f>VLOOKUP($A120,'Project Reference'!$A$2:$C$11,3)</f>
        <v>0</v>
      </c>
      <c r="M120" s="115">
        <f>VLOOKUP($A120,'Project Reference'!$A$2:$D$11,4)</f>
        <v>0</v>
      </c>
      <c r="N120" s="115">
        <f>VLOOKUP($A120,'Project Reference'!$A$2:$E$11,5)</f>
        <v>0</v>
      </c>
      <c r="O120" s="91">
        <f>VLOOKUP($A120,'Project Reference'!$A$2:$F$11,6)</f>
        <v>0</v>
      </c>
      <c r="P120" s="91">
        <f>VLOOKUP($A120,'Project Reference'!$A$2:$G$11,7)</f>
        <v>0</v>
      </c>
      <c r="Q120" s="91">
        <f>VLOOKUP($A120,'Project Reference'!$A$2:$H$11,8)</f>
        <v>0</v>
      </c>
      <c r="R120" s="91">
        <f>VLOOKUP($A120,'Project Reference'!$A$2:$I$11,9)</f>
        <v>0</v>
      </c>
      <c r="S120" s="91">
        <f>VLOOKUP($A120,'Project Reference'!$A$2:$J$11,10)</f>
        <v>0</v>
      </c>
      <c r="T120" s="91">
        <f>VLOOKUP($A120,'Project Reference'!$A$2:$K$11,11)</f>
        <v>0</v>
      </c>
      <c r="U120" s="91">
        <f>VLOOKUP($A120,'Project Reference'!$A$2:$L$11,12)</f>
        <v>0</v>
      </c>
      <c r="V120" s="91">
        <f>VLOOKUP($A120,'Project Reference'!$A$2:$M$11,13)</f>
        <v>0</v>
      </c>
      <c r="W120" s="91">
        <f>VLOOKUP($A120,'Project Reference'!$A$2:$N$11,14)</f>
        <v>0</v>
      </c>
      <c r="X120" s="91">
        <f>VLOOKUP($A120,'Project Reference'!$A$2:$O$11,15)</f>
        <v>0</v>
      </c>
      <c r="Y120" s="91">
        <f>VLOOKUP($A120,'Project Reference'!$A$2:$P$11,16)</f>
        <v>0</v>
      </c>
      <c r="Z120" s="13">
        <f>VLOOKUP($A120,'Project Reference'!$A$2:$Q$11,17)</f>
        <v>0</v>
      </c>
    </row>
    <row r="121" spans="1:26" s="1" customFormat="1" x14ac:dyDescent="0.45">
      <c r="A121" s="96"/>
      <c r="B121" s="115"/>
      <c r="C121" s="92"/>
      <c r="D121" s="91"/>
      <c r="E121" s="12"/>
      <c r="F121" s="12"/>
      <c r="G121" s="12"/>
      <c r="H121" s="12"/>
      <c r="I121" s="12"/>
      <c r="J121" s="15"/>
      <c r="K121" s="40"/>
      <c r="L121" s="91">
        <f>VLOOKUP($A121,'Project Reference'!$A$2:$C$11,3)</f>
        <v>0</v>
      </c>
      <c r="M121" s="115">
        <f>VLOOKUP($A121,'Project Reference'!$A$2:$D$11,4)</f>
        <v>0</v>
      </c>
      <c r="N121" s="115">
        <f>VLOOKUP($A121,'Project Reference'!$A$2:$E$11,5)</f>
        <v>0</v>
      </c>
      <c r="O121" s="91">
        <f>VLOOKUP($A121,'Project Reference'!$A$2:$F$11,6)</f>
        <v>0</v>
      </c>
      <c r="P121" s="91">
        <f>VLOOKUP($A121,'Project Reference'!$A$2:$G$11,7)</f>
        <v>0</v>
      </c>
      <c r="Q121" s="91">
        <f>VLOOKUP($A121,'Project Reference'!$A$2:$H$11,8)</f>
        <v>0</v>
      </c>
      <c r="R121" s="91">
        <f>VLOOKUP($A121,'Project Reference'!$A$2:$I$11,9)</f>
        <v>0</v>
      </c>
      <c r="S121" s="91">
        <f>VLOOKUP($A121,'Project Reference'!$A$2:$J$11,10)</f>
        <v>0</v>
      </c>
      <c r="T121" s="91">
        <f>VLOOKUP($A121,'Project Reference'!$A$2:$K$11,11)</f>
        <v>0</v>
      </c>
      <c r="U121" s="91">
        <f>VLOOKUP($A121,'Project Reference'!$A$2:$L$11,12)</f>
        <v>0</v>
      </c>
      <c r="V121" s="91">
        <f>VLOOKUP($A121,'Project Reference'!$A$2:$M$11,13)</f>
        <v>0</v>
      </c>
      <c r="W121" s="91">
        <f>VLOOKUP($A121,'Project Reference'!$A$2:$N$11,14)</f>
        <v>0</v>
      </c>
      <c r="X121" s="91">
        <f>VLOOKUP($A121,'Project Reference'!$A$2:$O$11,15)</f>
        <v>0</v>
      </c>
      <c r="Y121" s="91">
        <f>VLOOKUP($A121,'Project Reference'!$A$2:$P$11,16)</f>
        <v>0</v>
      </c>
      <c r="Z121" s="13">
        <f>VLOOKUP($A121,'Project Reference'!$A$2:$Q$11,17)</f>
        <v>0</v>
      </c>
    </row>
    <row r="122" spans="1:26" s="1" customFormat="1" x14ac:dyDescent="0.45">
      <c r="A122" s="96"/>
      <c r="B122" s="115"/>
      <c r="C122" s="92"/>
      <c r="D122" s="91"/>
      <c r="E122" s="12"/>
      <c r="F122" s="12"/>
      <c r="G122" s="12"/>
      <c r="H122" s="12"/>
      <c r="I122" s="12"/>
      <c r="J122" s="15"/>
      <c r="K122" s="40"/>
      <c r="L122" s="91">
        <f>VLOOKUP($A122,'Project Reference'!$A$2:$C$11,3)</f>
        <v>0</v>
      </c>
      <c r="M122" s="115">
        <f>VLOOKUP($A122,'Project Reference'!$A$2:$D$11,4)</f>
        <v>0</v>
      </c>
      <c r="N122" s="115">
        <f>VLOOKUP($A122,'Project Reference'!$A$2:$E$11,5)</f>
        <v>0</v>
      </c>
      <c r="O122" s="91">
        <f>VLOOKUP($A122,'Project Reference'!$A$2:$F$11,6)</f>
        <v>0</v>
      </c>
      <c r="P122" s="91">
        <f>VLOOKUP($A122,'Project Reference'!$A$2:$G$11,7)</f>
        <v>0</v>
      </c>
      <c r="Q122" s="91">
        <f>VLOOKUP($A122,'Project Reference'!$A$2:$H$11,8)</f>
        <v>0</v>
      </c>
      <c r="R122" s="91">
        <f>VLOOKUP($A122,'Project Reference'!$A$2:$I$11,9)</f>
        <v>0</v>
      </c>
      <c r="S122" s="91">
        <f>VLOOKUP($A122,'Project Reference'!$A$2:$J$11,10)</f>
        <v>0</v>
      </c>
      <c r="T122" s="91">
        <f>VLOOKUP($A122,'Project Reference'!$A$2:$K$11,11)</f>
        <v>0</v>
      </c>
      <c r="U122" s="91">
        <f>VLOOKUP($A122,'Project Reference'!$A$2:$L$11,12)</f>
        <v>0</v>
      </c>
      <c r="V122" s="91">
        <f>VLOOKUP($A122,'Project Reference'!$A$2:$M$11,13)</f>
        <v>0</v>
      </c>
      <c r="W122" s="91">
        <f>VLOOKUP($A122,'Project Reference'!$A$2:$N$11,14)</f>
        <v>0</v>
      </c>
      <c r="X122" s="91">
        <f>VLOOKUP($A122,'Project Reference'!$A$2:$O$11,15)</f>
        <v>0</v>
      </c>
      <c r="Y122" s="91">
        <f>VLOOKUP($A122,'Project Reference'!$A$2:$P$11,16)</f>
        <v>0</v>
      </c>
      <c r="Z122" s="13">
        <f>VLOOKUP($A122,'Project Reference'!$A$2:$Q$11,17)</f>
        <v>0</v>
      </c>
    </row>
    <row r="123" spans="1:26" s="1" customFormat="1" x14ac:dyDescent="0.45">
      <c r="A123" s="96"/>
      <c r="B123" s="115"/>
      <c r="C123" s="92"/>
      <c r="D123" s="91"/>
      <c r="E123" s="12"/>
      <c r="F123" s="12"/>
      <c r="G123" s="12"/>
      <c r="H123" s="12"/>
      <c r="I123" s="12"/>
      <c r="J123" s="15"/>
      <c r="K123" s="40"/>
      <c r="L123" s="91">
        <f>VLOOKUP($A123,'Project Reference'!$A$2:$C$11,3)</f>
        <v>0</v>
      </c>
      <c r="M123" s="115">
        <f>VLOOKUP($A123,'Project Reference'!$A$2:$D$11,4)</f>
        <v>0</v>
      </c>
      <c r="N123" s="115">
        <f>VLOOKUP($A123,'Project Reference'!$A$2:$E$11,5)</f>
        <v>0</v>
      </c>
      <c r="O123" s="91">
        <f>VLOOKUP($A123,'Project Reference'!$A$2:$F$11,6)</f>
        <v>0</v>
      </c>
      <c r="P123" s="91">
        <f>VLOOKUP($A123,'Project Reference'!$A$2:$G$11,7)</f>
        <v>0</v>
      </c>
      <c r="Q123" s="91">
        <f>VLOOKUP($A123,'Project Reference'!$A$2:$H$11,8)</f>
        <v>0</v>
      </c>
      <c r="R123" s="91">
        <f>VLOOKUP($A123,'Project Reference'!$A$2:$I$11,9)</f>
        <v>0</v>
      </c>
      <c r="S123" s="91">
        <f>VLOOKUP($A123,'Project Reference'!$A$2:$J$11,10)</f>
        <v>0</v>
      </c>
      <c r="T123" s="91">
        <f>VLOOKUP($A123,'Project Reference'!$A$2:$K$11,11)</f>
        <v>0</v>
      </c>
      <c r="U123" s="91">
        <f>VLOOKUP($A123,'Project Reference'!$A$2:$L$11,12)</f>
        <v>0</v>
      </c>
      <c r="V123" s="91">
        <f>VLOOKUP($A123,'Project Reference'!$A$2:$M$11,13)</f>
        <v>0</v>
      </c>
      <c r="W123" s="91">
        <f>VLOOKUP($A123,'Project Reference'!$A$2:$N$11,14)</f>
        <v>0</v>
      </c>
      <c r="X123" s="91">
        <f>VLOOKUP($A123,'Project Reference'!$A$2:$O$11,15)</f>
        <v>0</v>
      </c>
      <c r="Y123" s="91">
        <f>VLOOKUP($A123,'Project Reference'!$A$2:$P$11,16)</f>
        <v>0</v>
      </c>
      <c r="Z123" s="13">
        <f>VLOOKUP($A123,'Project Reference'!$A$2:$Q$11,17)</f>
        <v>0</v>
      </c>
    </row>
    <row r="124" spans="1:26" s="1" customFormat="1" x14ac:dyDescent="0.45">
      <c r="A124" s="96"/>
      <c r="B124" s="115"/>
      <c r="C124" s="92"/>
      <c r="D124" s="91"/>
      <c r="E124" s="12"/>
      <c r="F124" s="12"/>
      <c r="G124" s="12"/>
      <c r="H124" s="12"/>
      <c r="I124" s="12"/>
      <c r="J124" s="15"/>
      <c r="K124" s="40"/>
      <c r="L124" s="91">
        <f>VLOOKUP($A124,'Project Reference'!$A$2:$C$11,3)</f>
        <v>0</v>
      </c>
      <c r="M124" s="115">
        <f>VLOOKUP($A124,'Project Reference'!$A$2:$D$11,4)</f>
        <v>0</v>
      </c>
      <c r="N124" s="115">
        <f>VLOOKUP($A124,'Project Reference'!$A$2:$E$11,5)</f>
        <v>0</v>
      </c>
      <c r="O124" s="91">
        <f>VLOOKUP($A124,'Project Reference'!$A$2:$F$11,6)</f>
        <v>0</v>
      </c>
      <c r="P124" s="91">
        <f>VLOOKUP($A124,'Project Reference'!$A$2:$G$11,7)</f>
        <v>0</v>
      </c>
      <c r="Q124" s="91">
        <f>VLOOKUP($A124,'Project Reference'!$A$2:$H$11,8)</f>
        <v>0</v>
      </c>
      <c r="R124" s="91">
        <f>VLOOKUP($A124,'Project Reference'!$A$2:$I$11,9)</f>
        <v>0</v>
      </c>
      <c r="S124" s="91">
        <f>VLOOKUP($A124,'Project Reference'!$A$2:$J$11,10)</f>
        <v>0</v>
      </c>
      <c r="T124" s="91">
        <f>VLOOKUP($A124,'Project Reference'!$A$2:$K$11,11)</f>
        <v>0</v>
      </c>
      <c r="U124" s="91">
        <f>VLOOKUP($A124,'Project Reference'!$A$2:$L$11,12)</f>
        <v>0</v>
      </c>
      <c r="V124" s="91">
        <f>VLOOKUP($A124,'Project Reference'!$A$2:$M$11,13)</f>
        <v>0</v>
      </c>
      <c r="W124" s="91">
        <f>VLOOKUP($A124,'Project Reference'!$A$2:$N$11,14)</f>
        <v>0</v>
      </c>
      <c r="X124" s="91">
        <f>VLOOKUP($A124,'Project Reference'!$A$2:$O$11,15)</f>
        <v>0</v>
      </c>
      <c r="Y124" s="91">
        <f>VLOOKUP($A124,'Project Reference'!$A$2:$P$11,16)</f>
        <v>0</v>
      </c>
      <c r="Z124" s="13">
        <f>VLOOKUP($A124,'Project Reference'!$A$2:$Q$11,17)</f>
        <v>0</v>
      </c>
    </row>
    <row r="125" spans="1:26" s="1" customFormat="1" x14ac:dyDescent="0.45">
      <c r="A125" s="96"/>
      <c r="B125" s="115"/>
      <c r="C125" s="92"/>
      <c r="D125" s="91"/>
      <c r="E125" s="12"/>
      <c r="F125" s="12"/>
      <c r="G125" s="12"/>
      <c r="H125" s="12"/>
      <c r="I125" s="12"/>
      <c r="J125" s="15"/>
      <c r="K125" s="40"/>
      <c r="L125" s="91">
        <f>VLOOKUP($A125,'Project Reference'!$A$2:$C$11,3)</f>
        <v>0</v>
      </c>
      <c r="M125" s="115">
        <f>VLOOKUP($A125,'Project Reference'!$A$2:$D$11,4)</f>
        <v>0</v>
      </c>
      <c r="N125" s="115">
        <f>VLOOKUP($A125,'Project Reference'!$A$2:$E$11,5)</f>
        <v>0</v>
      </c>
      <c r="O125" s="91">
        <f>VLOOKUP($A125,'Project Reference'!$A$2:$F$11,6)</f>
        <v>0</v>
      </c>
      <c r="P125" s="91">
        <f>VLOOKUP($A125,'Project Reference'!$A$2:$G$11,7)</f>
        <v>0</v>
      </c>
      <c r="Q125" s="91">
        <f>VLOOKUP($A125,'Project Reference'!$A$2:$H$11,8)</f>
        <v>0</v>
      </c>
      <c r="R125" s="91">
        <f>VLOOKUP($A125,'Project Reference'!$A$2:$I$11,9)</f>
        <v>0</v>
      </c>
      <c r="S125" s="91">
        <f>VLOOKUP($A125,'Project Reference'!$A$2:$J$11,10)</f>
        <v>0</v>
      </c>
      <c r="T125" s="91">
        <f>VLOOKUP($A125,'Project Reference'!$A$2:$K$11,11)</f>
        <v>0</v>
      </c>
      <c r="U125" s="91">
        <f>VLOOKUP($A125,'Project Reference'!$A$2:$L$11,12)</f>
        <v>0</v>
      </c>
      <c r="V125" s="91">
        <f>VLOOKUP($A125,'Project Reference'!$A$2:$M$11,13)</f>
        <v>0</v>
      </c>
      <c r="W125" s="91">
        <f>VLOOKUP($A125,'Project Reference'!$A$2:$N$11,14)</f>
        <v>0</v>
      </c>
      <c r="X125" s="91">
        <f>VLOOKUP($A125,'Project Reference'!$A$2:$O$11,15)</f>
        <v>0</v>
      </c>
      <c r="Y125" s="91">
        <f>VLOOKUP($A125,'Project Reference'!$A$2:$P$11,16)</f>
        <v>0</v>
      </c>
      <c r="Z125" s="13">
        <f>VLOOKUP($A125,'Project Reference'!$A$2:$Q$11,17)</f>
        <v>0</v>
      </c>
    </row>
    <row r="126" spans="1:26" s="1" customFormat="1" x14ac:dyDescent="0.45">
      <c r="A126" s="96"/>
      <c r="B126" s="115"/>
      <c r="C126" s="92"/>
      <c r="D126" s="91"/>
      <c r="E126" s="12"/>
      <c r="F126" s="12"/>
      <c r="G126" s="12"/>
      <c r="H126" s="12"/>
      <c r="I126" s="12"/>
      <c r="J126" s="15"/>
      <c r="K126" s="40"/>
      <c r="L126" s="91">
        <f>VLOOKUP($A126,'Project Reference'!$A$2:$C$11,3)</f>
        <v>0</v>
      </c>
      <c r="M126" s="115">
        <f>VLOOKUP($A126,'Project Reference'!$A$2:$D$11,4)</f>
        <v>0</v>
      </c>
      <c r="N126" s="115">
        <f>VLOOKUP($A126,'Project Reference'!$A$2:$E$11,5)</f>
        <v>0</v>
      </c>
      <c r="O126" s="91">
        <f>VLOOKUP($A126,'Project Reference'!$A$2:$F$11,6)</f>
        <v>0</v>
      </c>
      <c r="P126" s="91">
        <f>VLOOKUP($A126,'Project Reference'!$A$2:$G$11,7)</f>
        <v>0</v>
      </c>
      <c r="Q126" s="91">
        <f>VLOOKUP($A126,'Project Reference'!$A$2:$H$11,8)</f>
        <v>0</v>
      </c>
      <c r="R126" s="91">
        <f>VLOOKUP($A126,'Project Reference'!$A$2:$I$11,9)</f>
        <v>0</v>
      </c>
      <c r="S126" s="91">
        <f>VLOOKUP($A126,'Project Reference'!$A$2:$J$11,10)</f>
        <v>0</v>
      </c>
      <c r="T126" s="91">
        <f>VLOOKUP($A126,'Project Reference'!$A$2:$K$11,11)</f>
        <v>0</v>
      </c>
      <c r="U126" s="91">
        <f>VLOOKUP($A126,'Project Reference'!$A$2:$L$11,12)</f>
        <v>0</v>
      </c>
      <c r="V126" s="91">
        <f>VLOOKUP($A126,'Project Reference'!$A$2:$M$11,13)</f>
        <v>0</v>
      </c>
      <c r="W126" s="91">
        <f>VLOOKUP($A126,'Project Reference'!$A$2:$N$11,14)</f>
        <v>0</v>
      </c>
      <c r="X126" s="91">
        <f>VLOOKUP($A126,'Project Reference'!$A$2:$O$11,15)</f>
        <v>0</v>
      </c>
      <c r="Y126" s="91">
        <f>VLOOKUP($A126,'Project Reference'!$A$2:$P$11,16)</f>
        <v>0</v>
      </c>
      <c r="Z126" s="13">
        <f>VLOOKUP($A126,'Project Reference'!$A$2:$Q$11,17)</f>
        <v>0</v>
      </c>
    </row>
    <row r="127" spans="1:26" s="1" customFormat="1" x14ac:dyDescent="0.45">
      <c r="A127" s="96"/>
      <c r="B127" s="115"/>
      <c r="C127" s="92"/>
      <c r="D127" s="91"/>
      <c r="E127" s="12"/>
      <c r="F127" s="12"/>
      <c r="G127" s="12"/>
      <c r="H127" s="12"/>
      <c r="I127" s="12"/>
      <c r="J127" s="15"/>
      <c r="K127" s="40"/>
      <c r="L127" s="91">
        <f>VLOOKUP($A127,'Project Reference'!$A$2:$C$11,3)</f>
        <v>0</v>
      </c>
      <c r="M127" s="115">
        <f>VLOOKUP($A127,'Project Reference'!$A$2:$D$11,4)</f>
        <v>0</v>
      </c>
      <c r="N127" s="115">
        <f>VLOOKUP($A127,'Project Reference'!$A$2:$E$11,5)</f>
        <v>0</v>
      </c>
      <c r="O127" s="91">
        <f>VLOOKUP($A127,'Project Reference'!$A$2:$F$11,6)</f>
        <v>0</v>
      </c>
      <c r="P127" s="91">
        <f>VLOOKUP($A127,'Project Reference'!$A$2:$G$11,7)</f>
        <v>0</v>
      </c>
      <c r="Q127" s="91">
        <f>VLOOKUP($A127,'Project Reference'!$A$2:$H$11,8)</f>
        <v>0</v>
      </c>
      <c r="R127" s="91">
        <f>VLOOKUP($A127,'Project Reference'!$A$2:$I$11,9)</f>
        <v>0</v>
      </c>
      <c r="S127" s="91">
        <f>VLOOKUP($A127,'Project Reference'!$A$2:$J$11,10)</f>
        <v>0</v>
      </c>
      <c r="T127" s="91">
        <f>VLOOKUP($A127,'Project Reference'!$A$2:$K$11,11)</f>
        <v>0</v>
      </c>
      <c r="U127" s="91">
        <f>VLOOKUP($A127,'Project Reference'!$A$2:$L$11,12)</f>
        <v>0</v>
      </c>
      <c r="V127" s="91">
        <f>VLOOKUP($A127,'Project Reference'!$A$2:$M$11,13)</f>
        <v>0</v>
      </c>
      <c r="W127" s="91">
        <f>VLOOKUP($A127,'Project Reference'!$A$2:$N$11,14)</f>
        <v>0</v>
      </c>
      <c r="X127" s="91">
        <f>VLOOKUP($A127,'Project Reference'!$A$2:$O$11,15)</f>
        <v>0</v>
      </c>
      <c r="Y127" s="91">
        <f>VLOOKUP($A127,'Project Reference'!$A$2:$P$11,16)</f>
        <v>0</v>
      </c>
      <c r="Z127" s="13">
        <f>VLOOKUP($A127,'Project Reference'!$A$2:$Q$11,17)</f>
        <v>0</v>
      </c>
    </row>
    <row r="128" spans="1:26" s="1" customFormat="1" x14ac:dyDescent="0.45">
      <c r="A128" s="96"/>
      <c r="B128" s="115"/>
      <c r="C128" s="92"/>
      <c r="D128" s="91"/>
      <c r="E128" s="12"/>
      <c r="F128" s="12"/>
      <c r="G128" s="12"/>
      <c r="H128" s="12"/>
      <c r="I128" s="12"/>
      <c r="J128" s="15"/>
      <c r="K128" s="40"/>
      <c r="L128" s="91">
        <f>VLOOKUP($A128,'Project Reference'!$A$2:$C$11,3)</f>
        <v>0</v>
      </c>
      <c r="M128" s="115">
        <f>VLOOKUP($A128,'Project Reference'!$A$2:$D$11,4)</f>
        <v>0</v>
      </c>
      <c r="N128" s="115">
        <f>VLOOKUP($A128,'Project Reference'!$A$2:$E$11,5)</f>
        <v>0</v>
      </c>
      <c r="O128" s="91">
        <f>VLOOKUP($A128,'Project Reference'!$A$2:$F$11,6)</f>
        <v>0</v>
      </c>
      <c r="P128" s="91">
        <f>VLOOKUP($A128,'Project Reference'!$A$2:$G$11,7)</f>
        <v>0</v>
      </c>
      <c r="Q128" s="91">
        <f>VLOOKUP($A128,'Project Reference'!$A$2:$H$11,8)</f>
        <v>0</v>
      </c>
      <c r="R128" s="91">
        <f>VLOOKUP($A128,'Project Reference'!$A$2:$I$11,9)</f>
        <v>0</v>
      </c>
      <c r="S128" s="91">
        <f>VLOOKUP($A128,'Project Reference'!$A$2:$J$11,10)</f>
        <v>0</v>
      </c>
      <c r="T128" s="91">
        <f>VLOOKUP($A128,'Project Reference'!$A$2:$K$11,11)</f>
        <v>0</v>
      </c>
      <c r="U128" s="91">
        <f>VLOOKUP($A128,'Project Reference'!$A$2:$L$11,12)</f>
        <v>0</v>
      </c>
      <c r="V128" s="91">
        <f>VLOOKUP($A128,'Project Reference'!$A$2:$M$11,13)</f>
        <v>0</v>
      </c>
      <c r="W128" s="91">
        <f>VLOOKUP($A128,'Project Reference'!$A$2:$N$11,14)</f>
        <v>0</v>
      </c>
      <c r="X128" s="91">
        <f>VLOOKUP($A128,'Project Reference'!$A$2:$O$11,15)</f>
        <v>0</v>
      </c>
      <c r="Y128" s="91">
        <f>VLOOKUP($A128,'Project Reference'!$A$2:$P$11,16)</f>
        <v>0</v>
      </c>
      <c r="Z128" s="13">
        <f>VLOOKUP($A128,'Project Reference'!$A$2:$Q$11,17)</f>
        <v>0</v>
      </c>
    </row>
    <row r="129" spans="1:26" s="1" customFormat="1" x14ac:dyDescent="0.45">
      <c r="A129" s="96"/>
      <c r="B129" s="115"/>
      <c r="C129" s="92"/>
      <c r="D129" s="91"/>
      <c r="E129" s="12"/>
      <c r="F129" s="12"/>
      <c r="G129" s="12"/>
      <c r="H129" s="12"/>
      <c r="I129" s="12"/>
      <c r="J129" s="15"/>
      <c r="K129" s="40"/>
      <c r="L129" s="91">
        <f>VLOOKUP($A129,'Project Reference'!$A$2:$C$11,3)</f>
        <v>0</v>
      </c>
      <c r="M129" s="115">
        <f>VLOOKUP($A129,'Project Reference'!$A$2:$D$11,4)</f>
        <v>0</v>
      </c>
      <c r="N129" s="115">
        <f>VLOOKUP($A129,'Project Reference'!$A$2:$E$11,5)</f>
        <v>0</v>
      </c>
      <c r="O129" s="91">
        <f>VLOOKUP($A129,'Project Reference'!$A$2:$F$11,6)</f>
        <v>0</v>
      </c>
      <c r="P129" s="91">
        <f>VLOOKUP($A129,'Project Reference'!$A$2:$G$11,7)</f>
        <v>0</v>
      </c>
      <c r="Q129" s="91">
        <f>VLOOKUP($A129,'Project Reference'!$A$2:$H$11,8)</f>
        <v>0</v>
      </c>
      <c r="R129" s="91">
        <f>VLOOKUP($A129,'Project Reference'!$A$2:$I$11,9)</f>
        <v>0</v>
      </c>
      <c r="S129" s="91">
        <f>VLOOKUP($A129,'Project Reference'!$A$2:$J$11,10)</f>
        <v>0</v>
      </c>
      <c r="T129" s="91">
        <f>VLOOKUP($A129,'Project Reference'!$A$2:$K$11,11)</f>
        <v>0</v>
      </c>
      <c r="U129" s="91">
        <f>VLOOKUP($A129,'Project Reference'!$A$2:$L$11,12)</f>
        <v>0</v>
      </c>
      <c r="V129" s="91">
        <f>VLOOKUP($A129,'Project Reference'!$A$2:$M$11,13)</f>
        <v>0</v>
      </c>
      <c r="W129" s="91">
        <f>VLOOKUP($A129,'Project Reference'!$A$2:$N$11,14)</f>
        <v>0</v>
      </c>
      <c r="X129" s="91">
        <f>VLOOKUP($A129,'Project Reference'!$A$2:$O$11,15)</f>
        <v>0</v>
      </c>
      <c r="Y129" s="91">
        <f>VLOOKUP($A129,'Project Reference'!$A$2:$P$11,16)</f>
        <v>0</v>
      </c>
      <c r="Z129" s="13">
        <f>VLOOKUP($A129,'Project Reference'!$A$2:$Q$11,17)</f>
        <v>0</v>
      </c>
    </row>
    <row r="130" spans="1:26" s="1" customFormat="1" x14ac:dyDescent="0.45">
      <c r="A130" s="96"/>
      <c r="B130" s="115"/>
      <c r="C130" s="92"/>
      <c r="D130" s="91"/>
      <c r="E130" s="12"/>
      <c r="F130" s="12"/>
      <c r="G130" s="12"/>
      <c r="H130" s="12"/>
      <c r="I130" s="12"/>
      <c r="J130" s="15"/>
      <c r="K130" s="40"/>
      <c r="L130" s="91">
        <f>VLOOKUP($A130,'Project Reference'!$A$2:$C$11,3)</f>
        <v>0</v>
      </c>
      <c r="M130" s="115">
        <f>VLOOKUP($A130,'Project Reference'!$A$2:$D$11,4)</f>
        <v>0</v>
      </c>
      <c r="N130" s="115">
        <f>VLOOKUP($A130,'Project Reference'!$A$2:$E$11,5)</f>
        <v>0</v>
      </c>
      <c r="O130" s="91">
        <f>VLOOKUP($A130,'Project Reference'!$A$2:$F$11,6)</f>
        <v>0</v>
      </c>
      <c r="P130" s="91">
        <f>VLOOKUP($A130,'Project Reference'!$A$2:$G$11,7)</f>
        <v>0</v>
      </c>
      <c r="Q130" s="91">
        <f>VLOOKUP($A130,'Project Reference'!$A$2:$H$11,8)</f>
        <v>0</v>
      </c>
      <c r="R130" s="91">
        <f>VLOOKUP($A130,'Project Reference'!$A$2:$I$11,9)</f>
        <v>0</v>
      </c>
      <c r="S130" s="91">
        <f>VLOOKUP($A130,'Project Reference'!$A$2:$J$11,10)</f>
        <v>0</v>
      </c>
      <c r="T130" s="91">
        <f>VLOOKUP($A130,'Project Reference'!$A$2:$K$11,11)</f>
        <v>0</v>
      </c>
      <c r="U130" s="91">
        <f>VLOOKUP($A130,'Project Reference'!$A$2:$L$11,12)</f>
        <v>0</v>
      </c>
      <c r="V130" s="91">
        <f>VLOOKUP($A130,'Project Reference'!$A$2:$M$11,13)</f>
        <v>0</v>
      </c>
      <c r="W130" s="91">
        <f>VLOOKUP($A130,'Project Reference'!$A$2:$N$11,14)</f>
        <v>0</v>
      </c>
      <c r="X130" s="91">
        <f>VLOOKUP($A130,'Project Reference'!$A$2:$O$11,15)</f>
        <v>0</v>
      </c>
      <c r="Y130" s="91">
        <f>VLOOKUP($A130,'Project Reference'!$A$2:$P$11,16)</f>
        <v>0</v>
      </c>
      <c r="Z130" s="13">
        <f>VLOOKUP($A130,'Project Reference'!$A$2:$Q$11,17)</f>
        <v>0</v>
      </c>
    </row>
    <row r="131" spans="1:26" s="1" customFormat="1" x14ac:dyDescent="0.45">
      <c r="A131" s="96"/>
      <c r="B131" s="115"/>
      <c r="C131" s="92"/>
      <c r="D131" s="91"/>
      <c r="E131" s="12"/>
      <c r="F131" s="12"/>
      <c r="G131" s="12"/>
      <c r="H131" s="12"/>
      <c r="I131" s="12"/>
      <c r="J131" s="15"/>
      <c r="K131" s="40"/>
      <c r="L131" s="91">
        <f>VLOOKUP($A131,'Project Reference'!$A$2:$C$11,3)</f>
        <v>0</v>
      </c>
      <c r="M131" s="115">
        <f>VLOOKUP($A131,'Project Reference'!$A$2:$D$11,4)</f>
        <v>0</v>
      </c>
      <c r="N131" s="115">
        <f>VLOOKUP($A131,'Project Reference'!$A$2:$E$11,5)</f>
        <v>0</v>
      </c>
      <c r="O131" s="91">
        <f>VLOOKUP($A131,'Project Reference'!$A$2:$F$11,6)</f>
        <v>0</v>
      </c>
      <c r="P131" s="91">
        <f>VLOOKUP($A131,'Project Reference'!$A$2:$G$11,7)</f>
        <v>0</v>
      </c>
      <c r="Q131" s="91">
        <f>VLOOKUP($A131,'Project Reference'!$A$2:$H$11,8)</f>
        <v>0</v>
      </c>
      <c r="R131" s="91">
        <f>VLOOKUP($A131,'Project Reference'!$A$2:$I$11,9)</f>
        <v>0</v>
      </c>
      <c r="S131" s="91">
        <f>VLOOKUP($A131,'Project Reference'!$A$2:$J$11,10)</f>
        <v>0</v>
      </c>
      <c r="T131" s="91">
        <f>VLOOKUP($A131,'Project Reference'!$A$2:$K$11,11)</f>
        <v>0</v>
      </c>
      <c r="U131" s="91">
        <f>VLOOKUP($A131,'Project Reference'!$A$2:$L$11,12)</f>
        <v>0</v>
      </c>
      <c r="V131" s="91">
        <f>VLOOKUP($A131,'Project Reference'!$A$2:$M$11,13)</f>
        <v>0</v>
      </c>
      <c r="W131" s="91">
        <f>VLOOKUP($A131,'Project Reference'!$A$2:$N$11,14)</f>
        <v>0</v>
      </c>
      <c r="X131" s="91">
        <f>VLOOKUP($A131,'Project Reference'!$A$2:$O$11,15)</f>
        <v>0</v>
      </c>
      <c r="Y131" s="91">
        <f>VLOOKUP($A131,'Project Reference'!$A$2:$P$11,16)</f>
        <v>0</v>
      </c>
      <c r="Z131" s="13">
        <f>VLOOKUP($A131,'Project Reference'!$A$2:$Q$11,17)</f>
        <v>0</v>
      </c>
    </row>
    <row r="132" spans="1:26" s="1" customFormat="1" x14ac:dyDescent="0.45">
      <c r="A132" s="96"/>
      <c r="B132" s="115"/>
      <c r="C132" s="92"/>
      <c r="D132" s="91"/>
      <c r="E132" s="12"/>
      <c r="F132" s="12"/>
      <c r="G132" s="12"/>
      <c r="H132" s="12"/>
      <c r="I132" s="12"/>
      <c r="J132" s="15"/>
      <c r="K132" s="40"/>
      <c r="L132" s="91">
        <f>VLOOKUP($A132,'Project Reference'!$A$2:$C$11,3)</f>
        <v>0</v>
      </c>
      <c r="M132" s="115">
        <f>VLOOKUP($A132,'Project Reference'!$A$2:$D$11,4)</f>
        <v>0</v>
      </c>
      <c r="N132" s="115">
        <f>VLOOKUP($A132,'Project Reference'!$A$2:$E$11,5)</f>
        <v>0</v>
      </c>
      <c r="O132" s="91">
        <f>VLOOKUP($A132,'Project Reference'!$A$2:$F$11,6)</f>
        <v>0</v>
      </c>
      <c r="P132" s="91">
        <f>VLOOKUP($A132,'Project Reference'!$A$2:$G$11,7)</f>
        <v>0</v>
      </c>
      <c r="Q132" s="91">
        <f>VLOOKUP($A132,'Project Reference'!$A$2:$H$11,8)</f>
        <v>0</v>
      </c>
      <c r="R132" s="91">
        <f>VLOOKUP($A132,'Project Reference'!$A$2:$I$11,9)</f>
        <v>0</v>
      </c>
      <c r="S132" s="91">
        <f>VLOOKUP($A132,'Project Reference'!$A$2:$J$11,10)</f>
        <v>0</v>
      </c>
      <c r="T132" s="91">
        <f>VLOOKUP($A132,'Project Reference'!$A$2:$K$11,11)</f>
        <v>0</v>
      </c>
      <c r="U132" s="91">
        <f>VLOOKUP($A132,'Project Reference'!$A$2:$L$11,12)</f>
        <v>0</v>
      </c>
      <c r="V132" s="91">
        <f>VLOOKUP($A132,'Project Reference'!$A$2:$M$11,13)</f>
        <v>0</v>
      </c>
      <c r="W132" s="91">
        <f>VLOOKUP($A132,'Project Reference'!$A$2:$N$11,14)</f>
        <v>0</v>
      </c>
      <c r="X132" s="91">
        <f>VLOOKUP($A132,'Project Reference'!$A$2:$O$11,15)</f>
        <v>0</v>
      </c>
      <c r="Y132" s="91">
        <f>VLOOKUP($A132,'Project Reference'!$A$2:$P$11,16)</f>
        <v>0</v>
      </c>
      <c r="Z132" s="13">
        <f>VLOOKUP($A132,'Project Reference'!$A$2:$Q$11,17)</f>
        <v>0</v>
      </c>
    </row>
    <row r="133" spans="1:26" s="1" customFormat="1" x14ac:dyDescent="0.45">
      <c r="A133" s="96"/>
      <c r="B133" s="115"/>
      <c r="C133" s="92"/>
      <c r="D133" s="91"/>
      <c r="E133" s="12"/>
      <c r="F133" s="12"/>
      <c r="G133" s="12"/>
      <c r="H133" s="12"/>
      <c r="I133" s="12"/>
      <c r="J133" s="15"/>
      <c r="K133" s="40"/>
      <c r="L133" s="91">
        <f>VLOOKUP($A133,'Project Reference'!$A$2:$C$11,3)</f>
        <v>0</v>
      </c>
      <c r="M133" s="115">
        <f>VLOOKUP($A133,'Project Reference'!$A$2:$D$11,4)</f>
        <v>0</v>
      </c>
      <c r="N133" s="115">
        <f>VLOOKUP($A133,'Project Reference'!$A$2:$E$11,5)</f>
        <v>0</v>
      </c>
      <c r="O133" s="91">
        <f>VLOOKUP($A133,'Project Reference'!$A$2:$F$11,6)</f>
        <v>0</v>
      </c>
      <c r="P133" s="91">
        <f>VLOOKUP($A133,'Project Reference'!$A$2:$G$11,7)</f>
        <v>0</v>
      </c>
      <c r="Q133" s="91">
        <f>VLOOKUP($A133,'Project Reference'!$A$2:$H$11,8)</f>
        <v>0</v>
      </c>
      <c r="R133" s="91">
        <f>VLOOKUP($A133,'Project Reference'!$A$2:$I$11,9)</f>
        <v>0</v>
      </c>
      <c r="S133" s="91">
        <f>VLOOKUP($A133,'Project Reference'!$A$2:$J$11,10)</f>
        <v>0</v>
      </c>
      <c r="T133" s="91">
        <f>VLOOKUP($A133,'Project Reference'!$A$2:$K$11,11)</f>
        <v>0</v>
      </c>
      <c r="U133" s="91">
        <f>VLOOKUP($A133,'Project Reference'!$A$2:$L$11,12)</f>
        <v>0</v>
      </c>
      <c r="V133" s="91">
        <f>VLOOKUP($A133,'Project Reference'!$A$2:$M$11,13)</f>
        <v>0</v>
      </c>
      <c r="W133" s="91">
        <f>VLOOKUP($A133,'Project Reference'!$A$2:$N$11,14)</f>
        <v>0</v>
      </c>
      <c r="X133" s="91">
        <f>VLOOKUP($A133,'Project Reference'!$A$2:$O$11,15)</f>
        <v>0</v>
      </c>
      <c r="Y133" s="91">
        <f>VLOOKUP($A133,'Project Reference'!$A$2:$P$11,16)</f>
        <v>0</v>
      </c>
      <c r="Z133" s="13">
        <f>VLOOKUP($A133,'Project Reference'!$A$2:$Q$11,17)</f>
        <v>0</v>
      </c>
    </row>
    <row r="134" spans="1:26" s="1" customFormat="1" x14ac:dyDescent="0.45">
      <c r="A134" s="96"/>
      <c r="B134" s="115"/>
      <c r="C134" s="92"/>
      <c r="D134" s="91"/>
      <c r="E134" s="12"/>
      <c r="F134" s="12"/>
      <c r="G134" s="12"/>
      <c r="H134" s="12"/>
      <c r="I134" s="12"/>
      <c r="J134" s="15"/>
      <c r="K134" s="40"/>
      <c r="L134" s="91">
        <f>VLOOKUP($A134,'Project Reference'!$A$2:$C$11,3)</f>
        <v>0</v>
      </c>
      <c r="M134" s="115">
        <f>VLOOKUP($A134,'Project Reference'!$A$2:$D$11,4)</f>
        <v>0</v>
      </c>
      <c r="N134" s="115">
        <f>VLOOKUP($A134,'Project Reference'!$A$2:$E$11,5)</f>
        <v>0</v>
      </c>
      <c r="O134" s="91">
        <f>VLOOKUP($A134,'Project Reference'!$A$2:$F$11,6)</f>
        <v>0</v>
      </c>
      <c r="P134" s="91">
        <f>VLOOKUP($A134,'Project Reference'!$A$2:$G$11,7)</f>
        <v>0</v>
      </c>
      <c r="Q134" s="91">
        <f>VLOOKUP($A134,'Project Reference'!$A$2:$H$11,8)</f>
        <v>0</v>
      </c>
      <c r="R134" s="91">
        <f>VLOOKUP($A134,'Project Reference'!$A$2:$I$11,9)</f>
        <v>0</v>
      </c>
      <c r="S134" s="91">
        <f>VLOOKUP($A134,'Project Reference'!$A$2:$J$11,10)</f>
        <v>0</v>
      </c>
      <c r="T134" s="91">
        <f>VLOOKUP($A134,'Project Reference'!$A$2:$K$11,11)</f>
        <v>0</v>
      </c>
      <c r="U134" s="91">
        <f>VLOOKUP($A134,'Project Reference'!$A$2:$L$11,12)</f>
        <v>0</v>
      </c>
      <c r="V134" s="91">
        <f>VLOOKUP($A134,'Project Reference'!$A$2:$M$11,13)</f>
        <v>0</v>
      </c>
      <c r="W134" s="91">
        <f>VLOOKUP($A134,'Project Reference'!$A$2:$N$11,14)</f>
        <v>0</v>
      </c>
      <c r="X134" s="91">
        <f>VLOOKUP($A134,'Project Reference'!$A$2:$O$11,15)</f>
        <v>0</v>
      </c>
      <c r="Y134" s="91">
        <f>VLOOKUP($A134,'Project Reference'!$A$2:$P$11,16)</f>
        <v>0</v>
      </c>
      <c r="Z134" s="13">
        <f>VLOOKUP($A134,'Project Reference'!$A$2:$Q$11,17)</f>
        <v>0</v>
      </c>
    </row>
    <row r="135" spans="1:26" s="1" customFormat="1" x14ac:dyDescent="0.45">
      <c r="A135" s="96"/>
      <c r="B135" s="115"/>
      <c r="C135" s="92"/>
      <c r="D135" s="91"/>
      <c r="E135" s="12"/>
      <c r="F135" s="12"/>
      <c r="G135" s="12"/>
      <c r="H135" s="12"/>
      <c r="I135" s="12"/>
      <c r="J135" s="15"/>
      <c r="K135" s="40"/>
      <c r="L135" s="91">
        <f>VLOOKUP($A135,'Project Reference'!$A$2:$C$11,3)</f>
        <v>0</v>
      </c>
      <c r="M135" s="115">
        <f>VLOOKUP($A135,'Project Reference'!$A$2:$D$11,4)</f>
        <v>0</v>
      </c>
      <c r="N135" s="115">
        <f>VLOOKUP($A135,'Project Reference'!$A$2:$E$11,5)</f>
        <v>0</v>
      </c>
      <c r="O135" s="91">
        <f>VLOOKUP($A135,'Project Reference'!$A$2:$F$11,6)</f>
        <v>0</v>
      </c>
      <c r="P135" s="91">
        <f>VLOOKUP($A135,'Project Reference'!$A$2:$G$11,7)</f>
        <v>0</v>
      </c>
      <c r="Q135" s="91">
        <f>VLOOKUP($A135,'Project Reference'!$A$2:$H$11,8)</f>
        <v>0</v>
      </c>
      <c r="R135" s="91">
        <f>VLOOKUP($A135,'Project Reference'!$A$2:$I$11,9)</f>
        <v>0</v>
      </c>
      <c r="S135" s="91">
        <f>VLOOKUP($A135,'Project Reference'!$A$2:$J$11,10)</f>
        <v>0</v>
      </c>
      <c r="T135" s="91">
        <f>VLOOKUP($A135,'Project Reference'!$A$2:$K$11,11)</f>
        <v>0</v>
      </c>
      <c r="U135" s="91">
        <f>VLOOKUP($A135,'Project Reference'!$A$2:$L$11,12)</f>
        <v>0</v>
      </c>
      <c r="V135" s="91">
        <f>VLOOKUP($A135,'Project Reference'!$A$2:$M$11,13)</f>
        <v>0</v>
      </c>
      <c r="W135" s="91">
        <f>VLOOKUP($A135,'Project Reference'!$A$2:$N$11,14)</f>
        <v>0</v>
      </c>
      <c r="X135" s="91">
        <f>VLOOKUP($A135,'Project Reference'!$A$2:$O$11,15)</f>
        <v>0</v>
      </c>
      <c r="Y135" s="91">
        <f>VLOOKUP($A135,'Project Reference'!$A$2:$P$11,16)</f>
        <v>0</v>
      </c>
      <c r="Z135" s="13">
        <f>VLOOKUP($A135,'Project Reference'!$A$2:$Q$11,17)</f>
        <v>0</v>
      </c>
    </row>
    <row r="136" spans="1:26" s="1" customFormat="1" x14ac:dyDescent="0.45">
      <c r="A136" s="96"/>
      <c r="B136" s="115"/>
      <c r="C136" s="92"/>
      <c r="D136" s="91"/>
      <c r="E136" s="12"/>
      <c r="F136" s="12"/>
      <c r="G136" s="12"/>
      <c r="H136" s="12"/>
      <c r="I136" s="12"/>
      <c r="J136" s="15"/>
      <c r="K136" s="40"/>
      <c r="L136" s="91">
        <f>VLOOKUP($A136,'Project Reference'!$A$2:$C$11,3)</f>
        <v>0</v>
      </c>
      <c r="M136" s="115">
        <f>VLOOKUP($A136,'Project Reference'!$A$2:$D$11,4)</f>
        <v>0</v>
      </c>
      <c r="N136" s="115">
        <f>VLOOKUP($A136,'Project Reference'!$A$2:$E$11,5)</f>
        <v>0</v>
      </c>
      <c r="O136" s="91">
        <f>VLOOKUP($A136,'Project Reference'!$A$2:$F$11,6)</f>
        <v>0</v>
      </c>
      <c r="P136" s="91">
        <f>VLOOKUP($A136,'Project Reference'!$A$2:$G$11,7)</f>
        <v>0</v>
      </c>
      <c r="Q136" s="91">
        <f>VLOOKUP($A136,'Project Reference'!$A$2:$H$11,8)</f>
        <v>0</v>
      </c>
      <c r="R136" s="91">
        <f>VLOOKUP($A136,'Project Reference'!$A$2:$I$11,9)</f>
        <v>0</v>
      </c>
      <c r="S136" s="91">
        <f>VLOOKUP($A136,'Project Reference'!$A$2:$J$11,10)</f>
        <v>0</v>
      </c>
      <c r="T136" s="91">
        <f>VLOOKUP($A136,'Project Reference'!$A$2:$K$11,11)</f>
        <v>0</v>
      </c>
      <c r="U136" s="91">
        <f>VLOOKUP($A136,'Project Reference'!$A$2:$L$11,12)</f>
        <v>0</v>
      </c>
      <c r="V136" s="91">
        <f>VLOOKUP($A136,'Project Reference'!$A$2:$M$11,13)</f>
        <v>0</v>
      </c>
      <c r="W136" s="91">
        <f>VLOOKUP($A136,'Project Reference'!$A$2:$N$11,14)</f>
        <v>0</v>
      </c>
      <c r="X136" s="91">
        <f>VLOOKUP($A136,'Project Reference'!$A$2:$O$11,15)</f>
        <v>0</v>
      </c>
      <c r="Y136" s="91">
        <f>VLOOKUP($A136,'Project Reference'!$A$2:$P$11,16)</f>
        <v>0</v>
      </c>
      <c r="Z136" s="13">
        <f>VLOOKUP($A136,'Project Reference'!$A$2:$Q$11,17)</f>
        <v>0</v>
      </c>
    </row>
    <row r="137" spans="1:26" s="1" customFormat="1" x14ac:dyDescent="0.45">
      <c r="A137" s="96"/>
      <c r="B137" s="115"/>
      <c r="C137" s="92"/>
      <c r="D137" s="91"/>
      <c r="E137" s="12"/>
      <c r="F137" s="12"/>
      <c r="G137" s="12"/>
      <c r="H137" s="12"/>
      <c r="I137" s="12"/>
      <c r="J137" s="15"/>
      <c r="K137" s="40"/>
      <c r="L137" s="91">
        <f>VLOOKUP($A137,'Project Reference'!$A$2:$C$11,3)</f>
        <v>0</v>
      </c>
      <c r="M137" s="115">
        <f>VLOOKUP($A137,'Project Reference'!$A$2:$D$11,4)</f>
        <v>0</v>
      </c>
      <c r="N137" s="115">
        <f>VLOOKUP($A137,'Project Reference'!$A$2:$E$11,5)</f>
        <v>0</v>
      </c>
      <c r="O137" s="91">
        <f>VLOOKUP($A137,'Project Reference'!$A$2:$F$11,6)</f>
        <v>0</v>
      </c>
      <c r="P137" s="91">
        <f>VLOOKUP($A137,'Project Reference'!$A$2:$G$11,7)</f>
        <v>0</v>
      </c>
      <c r="Q137" s="91">
        <f>VLOOKUP($A137,'Project Reference'!$A$2:$H$11,8)</f>
        <v>0</v>
      </c>
      <c r="R137" s="91">
        <f>VLOOKUP($A137,'Project Reference'!$A$2:$I$11,9)</f>
        <v>0</v>
      </c>
      <c r="S137" s="91">
        <f>VLOOKUP($A137,'Project Reference'!$A$2:$J$11,10)</f>
        <v>0</v>
      </c>
      <c r="T137" s="91">
        <f>VLOOKUP($A137,'Project Reference'!$A$2:$K$11,11)</f>
        <v>0</v>
      </c>
      <c r="U137" s="91">
        <f>VLOOKUP($A137,'Project Reference'!$A$2:$L$11,12)</f>
        <v>0</v>
      </c>
      <c r="V137" s="91">
        <f>VLOOKUP($A137,'Project Reference'!$A$2:$M$11,13)</f>
        <v>0</v>
      </c>
      <c r="W137" s="91">
        <f>VLOOKUP($A137,'Project Reference'!$A$2:$N$11,14)</f>
        <v>0</v>
      </c>
      <c r="X137" s="91">
        <f>VLOOKUP($A137,'Project Reference'!$A$2:$O$11,15)</f>
        <v>0</v>
      </c>
      <c r="Y137" s="91">
        <f>VLOOKUP($A137,'Project Reference'!$A$2:$P$11,16)</f>
        <v>0</v>
      </c>
      <c r="Z137" s="13">
        <f>VLOOKUP($A137,'Project Reference'!$A$2:$Q$11,17)</f>
        <v>0</v>
      </c>
    </row>
    <row r="138" spans="1:26" s="1" customFormat="1" x14ac:dyDescent="0.45">
      <c r="A138" s="96"/>
      <c r="B138" s="115"/>
      <c r="C138" s="92"/>
      <c r="D138" s="91"/>
      <c r="E138" s="12"/>
      <c r="F138" s="12"/>
      <c r="G138" s="12"/>
      <c r="H138" s="12"/>
      <c r="I138" s="12"/>
      <c r="J138" s="15"/>
      <c r="K138" s="40"/>
      <c r="L138" s="91">
        <f>VLOOKUP($A138,'Project Reference'!$A$2:$C$11,3)</f>
        <v>0</v>
      </c>
      <c r="M138" s="115">
        <f>VLOOKUP($A138,'Project Reference'!$A$2:$D$11,4)</f>
        <v>0</v>
      </c>
      <c r="N138" s="115">
        <f>VLOOKUP($A138,'Project Reference'!$A$2:$E$11,5)</f>
        <v>0</v>
      </c>
      <c r="O138" s="91">
        <f>VLOOKUP($A138,'Project Reference'!$A$2:$F$11,6)</f>
        <v>0</v>
      </c>
      <c r="P138" s="91">
        <f>VLOOKUP($A138,'Project Reference'!$A$2:$G$11,7)</f>
        <v>0</v>
      </c>
      <c r="Q138" s="91">
        <f>VLOOKUP($A138,'Project Reference'!$A$2:$H$11,8)</f>
        <v>0</v>
      </c>
      <c r="R138" s="91">
        <f>VLOOKUP($A138,'Project Reference'!$A$2:$I$11,9)</f>
        <v>0</v>
      </c>
      <c r="S138" s="91">
        <f>VLOOKUP($A138,'Project Reference'!$A$2:$J$11,10)</f>
        <v>0</v>
      </c>
      <c r="T138" s="91">
        <f>VLOOKUP($A138,'Project Reference'!$A$2:$K$11,11)</f>
        <v>0</v>
      </c>
      <c r="U138" s="91">
        <f>VLOOKUP($A138,'Project Reference'!$A$2:$L$11,12)</f>
        <v>0</v>
      </c>
      <c r="V138" s="91">
        <f>VLOOKUP($A138,'Project Reference'!$A$2:$M$11,13)</f>
        <v>0</v>
      </c>
      <c r="W138" s="91">
        <f>VLOOKUP($A138,'Project Reference'!$A$2:$N$11,14)</f>
        <v>0</v>
      </c>
      <c r="X138" s="91">
        <f>VLOOKUP($A138,'Project Reference'!$A$2:$O$11,15)</f>
        <v>0</v>
      </c>
      <c r="Y138" s="91">
        <f>VLOOKUP($A138,'Project Reference'!$A$2:$P$11,16)</f>
        <v>0</v>
      </c>
      <c r="Z138" s="13">
        <f>VLOOKUP($A138,'Project Reference'!$A$2:$Q$11,17)</f>
        <v>0</v>
      </c>
    </row>
    <row r="139" spans="1:26" s="1" customFormat="1" x14ac:dyDescent="0.45">
      <c r="A139" s="96"/>
      <c r="B139" s="115"/>
      <c r="C139" s="92"/>
      <c r="D139" s="91"/>
      <c r="E139" s="12"/>
      <c r="F139" s="12"/>
      <c r="G139" s="12"/>
      <c r="H139" s="12"/>
      <c r="I139" s="12"/>
      <c r="J139" s="15"/>
      <c r="K139" s="40"/>
      <c r="L139" s="91">
        <f>VLOOKUP($A139,'Project Reference'!$A$2:$C$11,3)</f>
        <v>0</v>
      </c>
      <c r="M139" s="115">
        <f>VLOOKUP($A139,'Project Reference'!$A$2:$D$11,4)</f>
        <v>0</v>
      </c>
      <c r="N139" s="115">
        <f>VLOOKUP($A139,'Project Reference'!$A$2:$E$11,5)</f>
        <v>0</v>
      </c>
      <c r="O139" s="91">
        <f>VLOOKUP($A139,'Project Reference'!$A$2:$F$11,6)</f>
        <v>0</v>
      </c>
      <c r="P139" s="91">
        <f>VLOOKUP($A139,'Project Reference'!$A$2:$G$11,7)</f>
        <v>0</v>
      </c>
      <c r="Q139" s="91">
        <f>VLOOKUP($A139,'Project Reference'!$A$2:$H$11,8)</f>
        <v>0</v>
      </c>
      <c r="R139" s="91">
        <f>VLOOKUP($A139,'Project Reference'!$A$2:$I$11,9)</f>
        <v>0</v>
      </c>
      <c r="S139" s="91">
        <f>VLOOKUP($A139,'Project Reference'!$A$2:$J$11,10)</f>
        <v>0</v>
      </c>
      <c r="T139" s="91">
        <f>VLOOKUP($A139,'Project Reference'!$A$2:$K$11,11)</f>
        <v>0</v>
      </c>
      <c r="U139" s="91">
        <f>VLOOKUP($A139,'Project Reference'!$A$2:$L$11,12)</f>
        <v>0</v>
      </c>
      <c r="V139" s="91">
        <f>VLOOKUP($A139,'Project Reference'!$A$2:$M$11,13)</f>
        <v>0</v>
      </c>
      <c r="W139" s="91">
        <f>VLOOKUP($A139,'Project Reference'!$A$2:$N$11,14)</f>
        <v>0</v>
      </c>
      <c r="X139" s="91">
        <f>VLOOKUP($A139,'Project Reference'!$A$2:$O$11,15)</f>
        <v>0</v>
      </c>
      <c r="Y139" s="91">
        <f>VLOOKUP($A139,'Project Reference'!$A$2:$P$11,16)</f>
        <v>0</v>
      </c>
      <c r="Z139" s="13">
        <f>VLOOKUP($A139,'Project Reference'!$A$2:$Q$11,17)</f>
        <v>0</v>
      </c>
    </row>
    <row r="140" spans="1:26" s="1" customFormat="1" x14ac:dyDescent="0.45">
      <c r="A140" s="96"/>
      <c r="B140" s="115"/>
      <c r="C140" s="92"/>
      <c r="D140" s="91"/>
      <c r="E140" s="12"/>
      <c r="F140" s="12"/>
      <c r="G140" s="12"/>
      <c r="H140" s="12"/>
      <c r="I140" s="12"/>
      <c r="J140" s="15"/>
      <c r="K140" s="40"/>
      <c r="L140" s="91">
        <f>VLOOKUP($A140,'Project Reference'!$A$2:$C$11,3)</f>
        <v>0</v>
      </c>
      <c r="M140" s="115">
        <f>VLOOKUP($A140,'Project Reference'!$A$2:$D$11,4)</f>
        <v>0</v>
      </c>
      <c r="N140" s="115">
        <f>VLOOKUP($A140,'Project Reference'!$A$2:$E$11,5)</f>
        <v>0</v>
      </c>
      <c r="O140" s="91">
        <f>VLOOKUP($A140,'Project Reference'!$A$2:$F$11,6)</f>
        <v>0</v>
      </c>
      <c r="P140" s="91">
        <f>VLOOKUP($A140,'Project Reference'!$A$2:$G$11,7)</f>
        <v>0</v>
      </c>
      <c r="Q140" s="91">
        <f>VLOOKUP($A140,'Project Reference'!$A$2:$H$11,8)</f>
        <v>0</v>
      </c>
      <c r="R140" s="91">
        <f>VLOOKUP($A140,'Project Reference'!$A$2:$I$11,9)</f>
        <v>0</v>
      </c>
      <c r="S140" s="91">
        <f>VLOOKUP($A140,'Project Reference'!$A$2:$J$11,10)</f>
        <v>0</v>
      </c>
      <c r="T140" s="91">
        <f>VLOOKUP($A140,'Project Reference'!$A$2:$K$11,11)</f>
        <v>0</v>
      </c>
      <c r="U140" s="91">
        <f>VLOOKUP($A140,'Project Reference'!$A$2:$L$11,12)</f>
        <v>0</v>
      </c>
      <c r="V140" s="91">
        <f>VLOOKUP($A140,'Project Reference'!$A$2:$M$11,13)</f>
        <v>0</v>
      </c>
      <c r="W140" s="91">
        <f>VLOOKUP($A140,'Project Reference'!$A$2:$N$11,14)</f>
        <v>0</v>
      </c>
      <c r="X140" s="91">
        <f>VLOOKUP($A140,'Project Reference'!$A$2:$O$11,15)</f>
        <v>0</v>
      </c>
      <c r="Y140" s="91">
        <f>VLOOKUP($A140,'Project Reference'!$A$2:$P$11,16)</f>
        <v>0</v>
      </c>
      <c r="Z140" s="13">
        <f>VLOOKUP($A140,'Project Reference'!$A$2:$Q$11,17)</f>
        <v>0</v>
      </c>
    </row>
    <row r="141" spans="1:26" s="1" customFormat="1" x14ac:dyDescent="0.45">
      <c r="A141" s="96"/>
      <c r="B141" s="115"/>
      <c r="C141" s="92"/>
      <c r="D141" s="91"/>
      <c r="E141" s="12"/>
      <c r="F141" s="12"/>
      <c r="G141" s="12"/>
      <c r="H141" s="12"/>
      <c r="I141" s="12"/>
      <c r="J141" s="15"/>
      <c r="K141" s="40"/>
      <c r="L141" s="91">
        <f>VLOOKUP($A141,'Project Reference'!$A$2:$C$11,3)</f>
        <v>0</v>
      </c>
      <c r="M141" s="115">
        <f>VLOOKUP($A141,'Project Reference'!$A$2:$D$11,4)</f>
        <v>0</v>
      </c>
      <c r="N141" s="115">
        <f>VLOOKUP($A141,'Project Reference'!$A$2:$E$11,5)</f>
        <v>0</v>
      </c>
      <c r="O141" s="91">
        <f>VLOOKUP($A141,'Project Reference'!$A$2:$F$11,6)</f>
        <v>0</v>
      </c>
      <c r="P141" s="91">
        <f>VLOOKUP($A141,'Project Reference'!$A$2:$G$11,7)</f>
        <v>0</v>
      </c>
      <c r="Q141" s="91">
        <f>VLOOKUP($A141,'Project Reference'!$A$2:$H$11,8)</f>
        <v>0</v>
      </c>
      <c r="R141" s="91">
        <f>VLOOKUP($A141,'Project Reference'!$A$2:$I$11,9)</f>
        <v>0</v>
      </c>
      <c r="S141" s="91">
        <f>VLOOKUP($A141,'Project Reference'!$A$2:$J$11,10)</f>
        <v>0</v>
      </c>
      <c r="T141" s="91">
        <f>VLOOKUP($A141,'Project Reference'!$A$2:$K$11,11)</f>
        <v>0</v>
      </c>
      <c r="U141" s="91">
        <f>VLOOKUP($A141,'Project Reference'!$A$2:$L$11,12)</f>
        <v>0</v>
      </c>
      <c r="V141" s="91">
        <f>VLOOKUP($A141,'Project Reference'!$A$2:$M$11,13)</f>
        <v>0</v>
      </c>
      <c r="W141" s="91">
        <f>VLOOKUP($A141,'Project Reference'!$A$2:$N$11,14)</f>
        <v>0</v>
      </c>
      <c r="X141" s="91">
        <f>VLOOKUP($A141,'Project Reference'!$A$2:$O$11,15)</f>
        <v>0</v>
      </c>
      <c r="Y141" s="91">
        <f>VLOOKUP($A141,'Project Reference'!$A$2:$P$11,16)</f>
        <v>0</v>
      </c>
      <c r="Z141" s="13">
        <f>VLOOKUP($A141,'Project Reference'!$A$2:$Q$11,17)</f>
        <v>0</v>
      </c>
    </row>
    <row r="142" spans="1:26" s="1" customFormat="1" x14ac:dyDescent="0.45">
      <c r="A142" s="96"/>
      <c r="B142" s="115"/>
      <c r="C142" s="92"/>
      <c r="D142" s="91"/>
      <c r="E142" s="12"/>
      <c r="F142" s="12"/>
      <c r="G142" s="12"/>
      <c r="H142" s="12"/>
      <c r="I142" s="12"/>
      <c r="J142" s="15"/>
      <c r="K142" s="40"/>
      <c r="L142" s="91">
        <f>VLOOKUP($A142,'Project Reference'!$A$2:$C$11,3)</f>
        <v>0</v>
      </c>
      <c r="M142" s="115">
        <f>VLOOKUP($A142,'Project Reference'!$A$2:$D$11,4)</f>
        <v>0</v>
      </c>
      <c r="N142" s="115">
        <f>VLOOKUP($A142,'Project Reference'!$A$2:$E$11,5)</f>
        <v>0</v>
      </c>
      <c r="O142" s="91">
        <f>VLOOKUP($A142,'Project Reference'!$A$2:$F$11,6)</f>
        <v>0</v>
      </c>
      <c r="P142" s="91">
        <f>VLOOKUP($A142,'Project Reference'!$A$2:$G$11,7)</f>
        <v>0</v>
      </c>
      <c r="Q142" s="91">
        <f>VLOOKUP($A142,'Project Reference'!$A$2:$H$11,8)</f>
        <v>0</v>
      </c>
      <c r="R142" s="91">
        <f>VLOOKUP($A142,'Project Reference'!$A$2:$I$11,9)</f>
        <v>0</v>
      </c>
      <c r="S142" s="91">
        <f>VLOOKUP($A142,'Project Reference'!$A$2:$J$11,10)</f>
        <v>0</v>
      </c>
      <c r="T142" s="91">
        <f>VLOOKUP($A142,'Project Reference'!$A$2:$K$11,11)</f>
        <v>0</v>
      </c>
      <c r="U142" s="91">
        <f>VLOOKUP($A142,'Project Reference'!$A$2:$L$11,12)</f>
        <v>0</v>
      </c>
      <c r="V142" s="91">
        <f>VLOOKUP($A142,'Project Reference'!$A$2:$M$11,13)</f>
        <v>0</v>
      </c>
      <c r="W142" s="91">
        <f>VLOOKUP($A142,'Project Reference'!$A$2:$N$11,14)</f>
        <v>0</v>
      </c>
      <c r="X142" s="91">
        <f>VLOOKUP($A142,'Project Reference'!$A$2:$O$11,15)</f>
        <v>0</v>
      </c>
      <c r="Y142" s="91">
        <f>VLOOKUP($A142,'Project Reference'!$A$2:$P$11,16)</f>
        <v>0</v>
      </c>
      <c r="Z142" s="13">
        <f>VLOOKUP($A142,'Project Reference'!$A$2:$Q$11,17)</f>
        <v>0</v>
      </c>
    </row>
    <row r="143" spans="1:26" s="1" customFormat="1" x14ac:dyDescent="0.45">
      <c r="A143" s="96"/>
      <c r="B143" s="115"/>
      <c r="C143" s="92"/>
      <c r="D143" s="91"/>
      <c r="E143" s="12"/>
      <c r="F143" s="12"/>
      <c r="G143" s="12"/>
      <c r="H143" s="12"/>
      <c r="I143" s="12"/>
      <c r="J143" s="15"/>
      <c r="K143" s="40"/>
      <c r="L143" s="91">
        <f>VLOOKUP($A143,'Project Reference'!$A$2:$C$11,3)</f>
        <v>0</v>
      </c>
      <c r="M143" s="115">
        <f>VLOOKUP($A143,'Project Reference'!$A$2:$D$11,4)</f>
        <v>0</v>
      </c>
      <c r="N143" s="115">
        <f>VLOOKUP($A143,'Project Reference'!$A$2:$E$11,5)</f>
        <v>0</v>
      </c>
      <c r="O143" s="91">
        <f>VLOOKUP($A143,'Project Reference'!$A$2:$F$11,6)</f>
        <v>0</v>
      </c>
      <c r="P143" s="91">
        <f>VLOOKUP($A143,'Project Reference'!$A$2:$G$11,7)</f>
        <v>0</v>
      </c>
      <c r="Q143" s="91">
        <f>VLOOKUP($A143,'Project Reference'!$A$2:$H$11,8)</f>
        <v>0</v>
      </c>
      <c r="R143" s="91">
        <f>VLOOKUP($A143,'Project Reference'!$A$2:$I$11,9)</f>
        <v>0</v>
      </c>
      <c r="S143" s="91">
        <f>VLOOKUP($A143,'Project Reference'!$A$2:$J$11,10)</f>
        <v>0</v>
      </c>
      <c r="T143" s="91">
        <f>VLOOKUP($A143,'Project Reference'!$A$2:$K$11,11)</f>
        <v>0</v>
      </c>
      <c r="U143" s="91">
        <f>VLOOKUP($A143,'Project Reference'!$A$2:$L$11,12)</f>
        <v>0</v>
      </c>
      <c r="V143" s="91">
        <f>VLOOKUP($A143,'Project Reference'!$A$2:$M$11,13)</f>
        <v>0</v>
      </c>
      <c r="W143" s="91">
        <f>VLOOKUP($A143,'Project Reference'!$A$2:$N$11,14)</f>
        <v>0</v>
      </c>
      <c r="X143" s="91">
        <f>VLOOKUP($A143,'Project Reference'!$A$2:$O$11,15)</f>
        <v>0</v>
      </c>
      <c r="Y143" s="91">
        <f>VLOOKUP($A143,'Project Reference'!$A$2:$P$11,16)</f>
        <v>0</v>
      </c>
      <c r="Z143" s="13">
        <f>VLOOKUP($A143,'Project Reference'!$A$2:$Q$11,17)</f>
        <v>0</v>
      </c>
    </row>
    <row r="144" spans="1:26" s="1" customFormat="1" x14ac:dyDescent="0.45">
      <c r="A144" s="96"/>
      <c r="B144" s="115"/>
      <c r="C144" s="92"/>
      <c r="D144" s="91"/>
      <c r="E144" s="12"/>
      <c r="F144" s="12"/>
      <c r="G144" s="12"/>
      <c r="H144" s="12"/>
      <c r="I144" s="12"/>
      <c r="J144" s="15"/>
      <c r="K144" s="40"/>
      <c r="L144" s="91">
        <f>VLOOKUP($A144,'Project Reference'!$A$2:$C$11,3)</f>
        <v>0</v>
      </c>
      <c r="M144" s="115">
        <f>VLOOKUP($A144,'Project Reference'!$A$2:$D$11,4)</f>
        <v>0</v>
      </c>
      <c r="N144" s="115">
        <f>VLOOKUP($A144,'Project Reference'!$A$2:$E$11,5)</f>
        <v>0</v>
      </c>
      <c r="O144" s="91">
        <f>VLOOKUP($A144,'Project Reference'!$A$2:$F$11,6)</f>
        <v>0</v>
      </c>
      <c r="P144" s="91">
        <f>VLOOKUP($A144,'Project Reference'!$A$2:$G$11,7)</f>
        <v>0</v>
      </c>
      <c r="Q144" s="91">
        <f>VLOOKUP($A144,'Project Reference'!$A$2:$H$11,8)</f>
        <v>0</v>
      </c>
      <c r="R144" s="91">
        <f>VLOOKUP($A144,'Project Reference'!$A$2:$I$11,9)</f>
        <v>0</v>
      </c>
      <c r="S144" s="91">
        <f>VLOOKUP($A144,'Project Reference'!$A$2:$J$11,10)</f>
        <v>0</v>
      </c>
      <c r="T144" s="91">
        <f>VLOOKUP($A144,'Project Reference'!$A$2:$K$11,11)</f>
        <v>0</v>
      </c>
      <c r="U144" s="91">
        <f>VLOOKUP($A144,'Project Reference'!$A$2:$L$11,12)</f>
        <v>0</v>
      </c>
      <c r="V144" s="91">
        <f>VLOOKUP($A144,'Project Reference'!$A$2:$M$11,13)</f>
        <v>0</v>
      </c>
      <c r="W144" s="91">
        <f>VLOOKUP($A144,'Project Reference'!$A$2:$N$11,14)</f>
        <v>0</v>
      </c>
      <c r="X144" s="91">
        <f>VLOOKUP($A144,'Project Reference'!$A$2:$O$11,15)</f>
        <v>0</v>
      </c>
      <c r="Y144" s="91">
        <f>VLOOKUP($A144,'Project Reference'!$A$2:$P$11,16)</f>
        <v>0</v>
      </c>
      <c r="Z144" s="13">
        <f>VLOOKUP($A144,'Project Reference'!$A$2:$Q$11,17)</f>
        <v>0</v>
      </c>
    </row>
    <row r="145" spans="1:26" s="1" customFormat="1" x14ac:dyDescent="0.45">
      <c r="A145" s="96"/>
      <c r="B145" s="115"/>
      <c r="C145" s="92"/>
      <c r="D145" s="91"/>
      <c r="E145" s="12"/>
      <c r="F145" s="12"/>
      <c r="G145" s="12"/>
      <c r="H145" s="12"/>
      <c r="I145" s="12"/>
      <c r="J145" s="15"/>
      <c r="K145" s="40"/>
      <c r="L145" s="91">
        <f>VLOOKUP($A145,'Project Reference'!$A$2:$C$11,3)</f>
        <v>0</v>
      </c>
      <c r="M145" s="115">
        <f>VLOOKUP($A145,'Project Reference'!$A$2:$D$11,4)</f>
        <v>0</v>
      </c>
      <c r="N145" s="115">
        <f>VLOOKUP($A145,'Project Reference'!$A$2:$E$11,5)</f>
        <v>0</v>
      </c>
      <c r="O145" s="91">
        <f>VLOOKUP($A145,'Project Reference'!$A$2:$F$11,6)</f>
        <v>0</v>
      </c>
      <c r="P145" s="91">
        <f>VLOOKUP($A145,'Project Reference'!$A$2:$G$11,7)</f>
        <v>0</v>
      </c>
      <c r="Q145" s="91">
        <f>VLOOKUP($A145,'Project Reference'!$A$2:$H$11,8)</f>
        <v>0</v>
      </c>
      <c r="R145" s="91">
        <f>VLOOKUP($A145,'Project Reference'!$A$2:$I$11,9)</f>
        <v>0</v>
      </c>
      <c r="S145" s="91">
        <f>VLOOKUP($A145,'Project Reference'!$A$2:$J$11,10)</f>
        <v>0</v>
      </c>
      <c r="T145" s="91">
        <f>VLOOKUP($A145,'Project Reference'!$A$2:$K$11,11)</f>
        <v>0</v>
      </c>
      <c r="U145" s="91">
        <f>VLOOKUP($A145,'Project Reference'!$A$2:$L$11,12)</f>
        <v>0</v>
      </c>
      <c r="V145" s="91">
        <f>VLOOKUP($A145,'Project Reference'!$A$2:$M$11,13)</f>
        <v>0</v>
      </c>
      <c r="W145" s="91">
        <f>VLOOKUP($A145,'Project Reference'!$A$2:$N$11,14)</f>
        <v>0</v>
      </c>
      <c r="X145" s="91">
        <f>VLOOKUP($A145,'Project Reference'!$A$2:$O$11,15)</f>
        <v>0</v>
      </c>
      <c r="Y145" s="91">
        <f>VLOOKUP($A145,'Project Reference'!$A$2:$P$11,16)</f>
        <v>0</v>
      </c>
      <c r="Z145" s="13">
        <f>VLOOKUP($A145,'Project Reference'!$A$2:$Q$11,17)</f>
        <v>0</v>
      </c>
    </row>
    <row r="146" spans="1:26" s="1" customFormat="1" x14ac:dyDescent="0.45">
      <c r="A146" s="96"/>
      <c r="B146" s="115"/>
      <c r="C146" s="92"/>
      <c r="D146" s="91"/>
      <c r="E146" s="12"/>
      <c r="F146" s="12"/>
      <c r="G146" s="12"/>
      <c r="H146" s="12"/>
      <c r="I146" s="12"/>
      <c r="J146" s="15"/>
      <c r="K146" s="40"/>
      <c r="L146" s="91">
        <f>VLOOKUP($A146,'Project Reference'!$A$2:$C$11,3)</f>
        <v>0</v>
      </c>
      <c r="M146" s="115">
        <f>VLOOKUP($A146,'Project Reference'!$A$2:$D$11,4)</f>
        <v>0</v>
      </c>
      <c r="N146" s="115">
        <f>VLOOKUP($A146,'Project Reference'!$A$2:$E$11,5)</f>
        <v>0</v>
      </c>
      <c r="O146" s="91">
        <f>VLOOKUP($A146,'Project Reference'!$A$2:$F$11,6)</f>
        <v>0</v>
      </c>
      <c r="P146" s="91">
        <f>VLOOKUP($A146,'Project Reference'!$A$2:$G$11,7)</f>
        <v>0</v>
      </c>
      <c r="Q146" s="91">
        <f>VLOOKUP($A146,'Project Reference'!$A$2:$H$11,8)</f>
        <v>0</v>
      </c>
      <c r="R146" s="91">
        <f>VLOOKUP($A146,'Project Reference'!$A$2:$I$11,9)</f>
        <v>0</v>
      </c>
      <c r="S146" s="91">
        <f>VLOOKUP($A146,'Project Reference'!$A$2:$J$11,10)</f>
        <v>0</v>
      </c>
      <c r="T146" s="91">
        <f>VLOOKUP($A146,'Project Reference'!$A$2:$K$11,11)</f>
        <v>0</v>
      </c>
      <c r="U146" s="91">
        <f>VLOOKUP($A146,'Project Reference'!$A$2:$L$11,12)</f>
        <v>0</v>
      </c>
      <c r="V146" s="91">
        <f>VLOOKUP($A146,'Project Reference'!$A$2:$M$11,13)</f>
        <v>0</v>
      </c>
      <c r="W146" s="91">
        <f>VLOOKUP($A146,'Project Reference'!$A$2:$N$11,14)</f>
        <v>0</v>
      </c>
      <c r="X146" s="91">
        <f>VLOOKUP($A146,'Project Reference'!$A$2:$O$11,15)</f>
        <v>0</v>
      </c>
      <c r="Y146" s="91">
        <f>VLOOKUP($A146,'Project Reference'!$A$2:$P$11,16)</f>
        <v>0</v>
      </c>
      <c r="Z146" s="13">
        <f>VLOOKUP($A146,'Project Reference'!$A$2:$Q$11,17)</f>
        <v>0</v>
      </c>
    </row>
    <row r="147" spans="1:26" s="1" customFormat="1" x14ac:dyDescent="0.45">
      <c r="A147" s="96"/>
      <c r="B147" s="115"/>
      <c r="C147" s="92"/>
      <c r="D147" s="91"/>
      <c r="E147" s="12"/>
      <c r="F147" s="12"/>
      <c r="G147" s="12"/>
      <c r="H147" s="12"/>
      <c r="I147" s="12"/>
      <c r="J147" s="15"/>
      <c r="K147" s="40"/>
      <c r="L147" s="91">
        <f>VLOOKUP($A147,'Project Reference'!$A$2:$C$11,3)</f>
        <v>0</v>
      </c>
      <c r="M147" s="115">
        <f>VLOOKUP($A147,'Project Reference'!$A$2:$D$11,4)</f>
        <v>0</v>
      </c>
      <c r="N147" s="115">
        <f>VLOOKUP($A147,'Project Reference'!$A$2:$E$11,5)</f>
        <v>0</v>
      </c>
      <c r="O147" s="91">
        <f>VLOOKUP($A147,'Project Reference'!$A$2:$F$11,6)</f>
        <v>0</v>
      </c>
      <c r="P147" s="91">
        <f>VLOOKUP($A147,'Project Reference'!$A$2:$G$11,7)</f>
        <v>0</v>
      </c>
      <c r="Q147" s="91">
        <f>VLOOKUP($A147,'Project Reference'!$A$2:$H$11,8)</f>
        <v>0</v>
      </c>
      <c r="R147" s="91">
        <f>VLOOKUP($A147,'Project Reference'!$A$2:$I$11,9)</f>
        <v>0</v>
      </c>
      <c r="S147" s="91">
        <f>VLOOKUP($A147,'Project Reference'!$A$2:$J$11,10)</f>
        <v>0</v>
      </c>
      <c r="T147" s="91">
        <f>VLOOKUP($A147,'Project Reference'!$A$2:$K$11,11)</f>
        <v>0</v>
      </c>
      <c r="U147" s="91">
        <f>VLOOKUP($A147,'Project Reference'!$A$2:$L$11,12)</f>
        <v>0</v>
      </c>
      <c r="V147" s="91">
        <f>VLOOKUP($A147,'Project Reference'!$A$2:$M$11,13)</f>
        <v>0</v>
      </c>
      <c r="W147" s="91">
        <f>VLOOKUP($A147,'Project Reference'!$A$2:$N$11,14)</f>
        <v>0</v>
      </c>
      <c r="X147" s="91">
        <f>VLOOKUP($A147,'Project Reference'!$A$2:$O$11,15)</f>
        <v>0</v>
      </c>
      <c r="Y147" s="91">
        <f>VLOOKUP($A147,'Project Reference'!$A$2:$P$11,16)</f>
        <v>0</v>
      </c>
      <c r="Z147" s="13">
        <f>VLOOKUP($A147,'Project Reference'!$A$2:$Q$11,17)</f>
        <v>0</v>
      </c>
    </row>
    <row r="148" spans="1:26" s="1" customFormat="1" x14ac:dyDescent="0.45">
      <c r="A148" s="96"/>
      <c r="B148" s="115"/>
      <c r="C148" s="92"/>
      <c r="D148" s="91"/>
      <c r="E148" s="12"/>
      <c r="F148" s="12"/>
      <c r="G148" s="12"/>
      <c r="H148" s="12"/>
      <c r="I148" s="12"/>
      <c r="J148" s="15"/>
      <c r="K148" s="40"/>
      <c r="L148" s="91">
        <f>VLOOKUP($A148,'Project Reference'!$A$2:$C$11,3)</f>
        <v>0</v>
      </c>
      <c r="M148" s="115">
        <f>VLOOKUP($A148,'Project Reference'!$A$2:$D$11,4)</f>
        <v>0</v>
      </c>
      <c r="N148" s="115">
        <f>VLOOKUP($A148,'Project Reference'!$A$2:$E$11,5)</f>
        <v>0</v>
      </c>
      <c r="O148" s="91">
        <f>VLOOKUP($A148,'Project Reference'!$A$2:$F$11,6)</f>
        <v>0</v>
      </c>
      <c r="P148" s="91">
        <f>VLOOKUP($A148,'Project Reference'!$A$2:$G$11,7)</f>
        <v>0</v>
      </c>
      <c r="Q148" s="91">
        <f>VLOOKUP($A148,'Project Reference'!$A$2:$H$11,8)</f>
        <v>0</v>
      </c>
      <c r="R148" s="91">
        <f>VLOOKUP($A148,'Project Reference'!$A$2:$I$11,9)</f>
        <v>0</v>
      </c>
      <c r="S148" s="91">
        <f>VLOOKUP($A148,'Project Reference'!$A$2:$J$11,10)</f>
        <v>0</v>
      </c>
      <c r="T148" s="91">
        <f>VLOOKUP($A148,'Project Reference'!$A$2:$K$11,11)</f>
        <v>0</v>
      </c>
      <c r="U148" s="91">
        <f>VLOOKUP($A148,'Project Reference'!$A$2:$L$11,12)</f>
        <v>0</v>
      </c>
      <c r="V148" s="91">
        <f>VLOOKUP($A148,'Project Reference'!$A$2:$M$11,13)</f>
        <v>0</v>
      </c>
      <c r="W148" s="91">
        <f>VLOOKUP($A148,'Project Reference'!$A$2:$N$11,14)</f>
        <v>0</v>
      </c>
      <c r="X148" s="91">
        <f>VLOOKUP($A148,'Project Reference'!$A$2:$O$11,15)</f>
        <v>0</v>
      </c>
      <c r="Y148" s="91">
        <f>VLOOKUP($A148,'Project Reference'!$A$2:$P$11,16)</f>
        <v>0</v>
      </c>
      <c r="Z148" s="13">
        <f>VLOOKUP($A148,'Project Reference'!$A$2:$Q$11,17)</f>
        <v>0</v>
      </c>
    </row>
    <row r="149" spans="1:26" s="1" customFormat="1" x14ac:dyDescent="0.45">
      <c r="A149" s="96"/>
      <c r="B149" s="115"/>
      <c r="C149" s="92"/>
      <c r="D149" s="91"/>
      <c r="E149" s="12"/>
      <c r="F149" s="12"/>
      <c r="G149" s="12"/>
      <c r="H149" s="12"/>
      <c r="I149" s="12"/>
      <c r="J149" s="15"/>
      <c r="K149" s="40"/>
      <c r="L149" s="91">
        <f>VLOOKUP($A149,'Project Reference'!$A$2:$C$11,3)</f>
        <v>0</v>
      </c>
      <c r="M149" s="115">
        <f>VLOOKUP($A149,'Project Reference'!$A$2:$D$11,4)</f>
        <v>0</v>
      </c>
      <c r="N149" s="115">
        <f>VLOOKUP($A149,'Project Reference'!$A$2:$E$11,5)</f>
        <v>0</v>
      </c>
      <c r="O149" s="91">
        <f>VLOOKUP($A149,'Project Reference'!$A$2:$F$11,6)</f>
        <v>0</v>
      </c>
      <c r="P149" s="91">
        <f>VLOOKUP($A149,'Project Reference'!$A$2:$G$11,7)</f>
        <v>0</v>
      </c>
      <c r="Q149" s="91">
        <f>VLOOKUP($A149,'Project Reference'!$A$2:$H$11,8)</f>
        <v>0</v>
      </c>
      <c r="R149" s="91">
        <f>VLOOKUP($A149,'Project Reference'!$A$2:$I$11,9)</f>
        <v>0</v>
      </c>
      <c r="S149" s="91">
        <f>VLOOKUP($A149,'Project Reference'!$A$2:$J$11,10)</f>
        <v>0</v>
      </c>
      <c r="T149" s="91">
        <f>VLOOKUP($A149,'Project Reference'!$A$2:$K$11,11)</f>
        <v>0</v>
      </c>
      <c r="U149" s="91">
        <f>VLOOKUP($A149,'Project Reference'!$A$2:$L$11,12)</f>
        <v>0</v>
      </c>
      <c r="V149" s="91">
        <f>VLOOKUP($A149,'Project Reference'!$A$2:$M$11,13)</f>
        <v>0</v>
      </c>
      <c r="W149" s="91">
        <f>VLOOKUP($A149,'Project Reference'!$A$2:$N$11,14)</f>
        <v>0</v>
      </c>
      <c r="X149" s="91">
        <f>VLOOKUP($A149,'Project Reference'!$A$2:$O$11,15)</f>
        <v>0</v>
      </c>
      <c r="Y149" s="91">
        <f>VLOOKUP($A149,'Project Reference'!$A$2:$P$11,16)</f>
        <v>0</v>
      </c>
      <c r="Z149" s="13">
        <f>VLOOKUP($A149,'Project Reference'!$A$2:$Q$11,17)</f>
        <v>0</v>
      </c>
    </row>
    <row r="150" spans="1:26" s="1" customFormat="1" x14ac:dyDescent="0.45">
      <c r="A150" s="96"/>
      <c r="B150" s="115"/>
      <c r="C150" s="92"/>
      <c r="D150" s="91"/>
      <c r="E150" s="12"/>
      <c r="F150" s="12"/>
      <c r="G150" s="12"/>
      <c r="H150" s="12"/>
      <c r="I150" s="12"/>
      <c r="J150" s="15"/>
      <c r="K150" s="40"/>
      <c r="L150" s="91">
        <f>VLOOKUP($A150,'Project Reference'!$A$2:$C$11,3)</f>
        <v>0</v>
      </c>
      <c r="M150" s="115">
        <f>VLOOKUP($A150,'Project Reference'!$A$2:$D$11,4)</f>
        <v>0</v>
      </c>
      <c r="N150" s="115">
        <f>VLOOKUP($A150,'Project Reference'!$A$2:$E$11,5)</f>
        <v>0</v>
      </c>
      <c r="O150" s="91">
        <f>VLOOKUP($A150,'Project Reference'!$A$2:$F$11,6)</f>
        <v>0</v>
      </c>
      <c r="P150" s="91">
        <f>VLOOKUP($A150,'Project Reference'!$A$2:$G$11,7)</f>
        <v>0</v>
      </c>
      <c r="Q150" s="91">
        <f>VLOOKUP($A150,'Project Reference'!$A$2:$H$11,8)</f>
        <v>0</v>
      </c>
      <c r="R150" s="91">
        <f>VLOOKUP($A150,'Project Reference'!$A$2:$I$11,9)</f>
        <v>0</v>
      </c>
      <c r="S150" s="91">
        <f>VLOOKUP($A150,'Project Reference'!$A$2:$J$11,10)</f>
        <v>0</v>
      </c>
      <c r="T150" s="91">
        <f>VLOOKUP($A150,'Project Reference'!$A$2:$K$11,11)</f>
        <v>0</v>
      </c>
      <c r="U150" s="91">
        <f>VLOOKUP($A150,'Project Reference'!$A$2:$L$11,12)</f>
        <v>0</v>
      </c>
      <c r="V150" s="91">
        <f>VLOOKUP($A150,'Project Reference'!$A$2:$M$11,13)</f>
        <v>0</v>
      </c>
      <c r="W150" s="91">
        <f>VLOOKUP($A150,'Project Reference'!$A$2:$N$11,14)</f>
        <v>0</v>
      </c>
      <c r="X150" s="91">
        <f>VLOOKUP($A150,'Project Reference'!$A$2:$O$11,15)</f>
        <v>0</v>
      </c>
      <c r="Y150" s="91">
        <f>VLOOKUP($A150,'Project Reference'!$A$2:$P$11,16)</f>
        <v>0</v>
      </c>
      <c r="Z150" s="13">
        <f>VLOOKUP($A150,'Project Reference'!$A$2:$Q$11,17)</f>
        <v>0</v>
      </c>
    </row>
    <row r="151" spans="1:26" s="1" customFormat="1" x14ac:dyDescent="0.45">
      <c r="A151" s="96"/>
      <c r="B151" s="115"/>
      <c r="C151" s="92"/>
      <c r="D151" s="91"/>
      <c r="E151" s="12"/>
      <c r="F151" s="12"/>
      <c r="G151" s="12"/>
      <c r="H151" s="12"/>
      <c r="I151" s="12"/>
      <c r="J151" s="15"/>
      <c r="K151" s="40"/>
      <c r="L151" s="91">
        <f>VLOOKUP($A151,'Project Reference'!$A$2:$C$11,3)</f>
        <v>0</v>
      </c>
      <c r="M151" s="115">
        <f>VLOOKUP($A151,'Project Reference'!$A$2:$D$11,4)</f>
        <v>0</v>
      </c>
      <c r="N151" s="115">
        <f>VLOOKUP($A151,'Project Reference'!$A$2:$E$11,5)</f>
        <v>0</v>
      </c>
      <c r="O151" s="91">
        <f>VLOOKUP($A151,'Project Reference'!$A$2:$F$11,6)</f>
        <v>0</v>
      </c>
      <c r="P151" s="91">
        <f>VLOOKUP($A151,'Project Reference'!$A$2:$G$11,7)</f>
        <v>0</v>
      </c>
      <c r="Q151" s="91">
        <f>VLOOKUP($A151,'Project Reference'!$A$2:$H$11,8)</f>
        <v>0</v>
      </c>
      <c r="R151" s="91">
        <f>VLOOKUP($A151,'Project Reference'!$A$2:$I$11,9)</f>
        <v>0</v>
      </c>
      <c r="S151" s="91">
        <f>VLOOKUP($A151,'Project Reference'!$A$2:$J$11,10)</f>
        <v>0</v>
      </c>
      <c r="T151" s="91">
        <f>VLOOKUP($A151,'Project Reference'!$A$2:$K$11,11)</f>
        <v>0</v>
      </c>
      <c r="U151" s="91">
        <f>VLOOKUP($A151,'Project Reference'!$A$2:$L$11,12)</f>
        <v>0</v>
      </c>
      <c r="V151" s="91">
        <f>VLOOKUP($A151,'Project Reference'!$A$2:$M$11,13)</f>
        <v>0</v>
      </c>
      <c r="W151" s="91">
        <f>VLOOKUP($A151,'Project Reference'!$A$2:$N$11,14)</f>
        <v>0</v>
      </c>
      <c r="X151" s="91">
        <f>VLOOKUP($A151,'Project Reference'!$A$2:$O$11,15)</f>
        <v>0</v>
      </c>
      <c r="Y151" s="91">
        <f>VLOOKUP($A151,'Project Reference'!$A$2:$P$11,16)</f>
        <v>0</v>
      </c>
      <c r="Z151" s="13">
        <f>VLOOKUP($A151,'Project Reference'!$A$2:$Q$11,17)</f>
        <v>0</v>
      </c>
    </row>
    <row r="152" spans="1:26" s="1" customFormat="1" x14ac:dyDescent="0.45">
      <c r="A152" s="96"/>
      <c r="B152" s="115"/>
      <c r="C152" s="92"/>
      <c r="D152" s="91"/>
      <c r="E152" s="12"/>
      <c r="F152" s="12"/>
      <c r="G152" s="12"/>
      <c r="H152" s="12"/>
      <c r="I152" s="12"/>
      <c r="J152" s="15"/>
      <c r="K152" s="40"/>
      <c r="L152" s="91">
        <f>VLOOKUP($A152,'Project Reference'!$A$2:$C$11,3)</f>
        <v>0</v>
      </c>
      <c r="M152" s="115">
        <f>VLOOKUP($A152,'Project Reference'!$A$2:$D$11,4)</f>
        <v>0</v>
      </c>
      <c r="N152" s="115">
        <f>VLOOKUP($A152,'Project Reference'!$A$2:$E$11,5)</f>
        <v>0</v>
      </c>
      <c r="O152" s="91">
        <f>VLOOKUP($A152,'Project Reference'!$A$2:$F$11,6)</f>
        <v>0</v>
      </c>
      <c r="P152" s="91">
        <f>VLOOKUP($A152,'Project Reference'!$A$2:$G$11,7)</f>
        <v>0</v>
      </c>
      <c r="Q152" s="91">
        <f>VLOOKUP($A152,'Project Reference'!$A$2:$H$11,8)</f>
        <v>0</v>
      </c>
      <c r="R152" s="91">
        <f>VLOOKUP($A152,'Project Reference'!$A$2:$I$11,9)</f>
        <v>0</v>
      </c>
      <c r="S152" s="91">
        <f>VLOOKUP($A152,'Project Reference'!$A$2:$J$11,10)</f>
        <v>0</v>
      </c>
      <c r="T152" s="91">
        <f>VLOOKUP($A152,'Project Reference'!$A$2:$K$11,11)</f>
        <v>0</v>
      </c>
      <c r="U152" s="91">
        <f>VLOOKUP($A152,'Project Reference'!$A$2:$L$11,12)</f>
        <v>0</v>
      </c>
      <c r="V152" s="91">
        <f>VLOOKUP($A152,'Project Reference'!$A$2:$M$11,13)</f>
        <v>0</v>
      </c>
      <c r="W152" s="91">
        <f>VLOOKUP($A152,'Project Reference'!$A$2:$N$11,14)</f>
        <v>0</v>
      </c>
      <c r="X152" s="91">
        <f>VLOOKUP($A152,'Project Reference'!$A$2:$O$11,15)</f>
        <v>0</v>
      </c>
      <c r="Y152" s="91">
        <f>VLOOKUP($A152,'Project Reference'!$A$2:$P$11,16)</f>
        <v>0</v>
      </c>
      <c r="Z152" s="13">
        <f>VLOOKUP($A152,'Project Reference'!$A$2:$Q$11,17)</f>
        <v>0</v>
      </c>
    </row>
    <row r="153" spans="1:26" s="1" customFormat="1" x14ac:dyDescent="0.45">
      <c r="A153" s="96"/>
      <c r="B153" s="115"/>
      <c r="C153" s="92"/>
      <c r="D153" s="91"/>
      <c r="E153" s="12"/>
      <c r="F153" s="12"/>
      <c r="G153" s="12"/>
      <c r="H153" s="12"/>
      <c r="I153" s="12"/>
      <c r="J153" s="15"/>
      <c r="K153" s="40"/>
      <c r="L153" s="91">
        <f>VLOOKUP($A153,'Project Reference'!$A$2:$C$11,3)</f>
        <v>0</v>
      </c>
      <c r="M153" s="115">
        <f>VLOOKUP($A153,'Project Reference'!$A$2:$D$11,4)</f>
        <v>0</v>
      </c>
      <c r="N153" s="115">
        <f>VLOOKUP($A153,'Project Reference'!$A$2:$E$11,5)</f>
        <v>0</v>
      </c>
      <c r="O153" s="91">
        <f>VLOOKUP($A153,'Project Reference'!$A$2:$F$11,6)</f>
        <v>0</v>
      </c>
      <c r="P153" s="91">
        <f>VLOOKUP($A153,'Project Reference'!$A$2:$G$11,7)</f>
        <v>0</v>
      </c>
      <c r="Q153" s="91">
        <f>VLOOKUP($A153,'Project Reference'!$A$2:$H$11,8)</f>
        <v>0</v>
      </c>
      <c r="R153" s="91">
        <f>VLOOKUP($A153,'Project Reference'!$A$2:$I$11,9)</f>
        <v>0</v>
      </c>
      <c r="S153" s="91">
        <f>VLOOKUP($A153,'Project Reference'!$A$2:$J$11,10)</f>
        <v>0</v>
      </c>
      <c r="T153" s="91">
        <f>VLOOKUP($A153,'Project Reference'!$A$2:$K$11,11)</f>
        <v>0</v>
      </c>
      <c r="U153" s="91">
        <f>VLOOKUP($A153,'Project Reference'!$A$2:$L$11,12)</f>
        <v>0</v>
      </c>
      <c r="V153" s="91">
        <f>VLOOKUP($A153,'Project Reference'!$A$2:$M$11,13)</f>
        <v>0</v>
      </c>
      <c r="W153" s="91">
        <f>VLOOKUP($A153,'Project Reference'!$A$2:$N$11,14)</f>
        <v>0</v>
      </c>
      <c r="X153" s="91">
        <f>VLOOKUP($A153,'Project Reference'!$A$2:$O$11,15)</f>
        <v>0</v>
      </c>
      <c r="Y153" s="91">
        <f>VLOOKUP($A153,'Project Reference'!$A$2:$P$11,16)</f>
        <v>0</v>
      </c>
      <c r="Z153" s="13">
        <f>VLOOKUP($A153,'Project Reference'!$A$2:$Q$11,17)</f>
        <v>0</v>
      </c>
    </row>
    <row r="154" spans="1:26" s="1" customFormat="1" x14ac:dyDescent="0.45">
      <c r="A154" s="96"/>
      <c r="B154" s="115"/>
      <c r="C154" s="92"/>
      <c r="D154" s="91"/>
      <c r="E154" s="12"/>
      <c r="F154" s="12"/>
      <c r="G154" s="12"/>
      <c r="H154" s="12"/>
      <c r="I154" s="12"/>
      <c r="J154" s="15"/>
      <c r="K154" s="40"/>
      <c r="L154" s="91">
        <f>VLOOKUP($A154,'Project Reference'!$A$2:$C$11,3)</f>
        <v>0</v>
      </c>
      <c r="M154" s="115">
        <f>VLOOKUP($A154,'Project Reference'!$A$2:$D$11,4)</f>
        <v>0</v>
      </c>
      <c r="N154" s="115">
        <f>VLOOKUP($A154,'Project Reference'!$A$2:$E$11,5)</f>
        <v>0</v>
      </c>
      <c r="O154" s="91">
        <f>VLOOKUP($A154,'Project Reference'!$A$2:$F$11,6)</f>
        <v>0</v>
      </c>
      <c r="P154" s="91">
        <f>VLOOKUP($A154,'Project Reference'!$A$2:$G$11,7)</f>
        <v>0</v>
      </c>
      <c r="Q154" s="91">
        <f>VLOOKUP($A154,'Project Reference'!$A$2:$H$11,8)</f>
        <v>0</v>
      </c>
      <c r="R154" s="91">
        <f>VLOOKUP($A154,'Project Reference'!$A$2:$I$11,9)</f>
        <v>0</v>
      </c>
      <c r="S154" s="91">
        <f>VLOOKUP($A154,'Project Reference'!$A$2:$J$11,10)</f>
        <v>0</v>
      </c>
      <c r="T154" s="91">
        <f>VLOOKUP($A154,'Project Reference'!$A$2:$K$11,11)</f>
        <v>0</v>
      </c>
      <c r="U154" s="91">
        <f>VLOOKUP($A154,'Project Reference'!$A$2:$L$11,12)</f>
        <v>0</v>
      </c>
      <c r="V154" s="91">
        <f>VLOOKUP($A154,'Project Reference'!$A$2:$M$11,13)</f>
        <v>0</v>
      </c>
      <c r="W154" s="91">
        <f>VLOOKUP($A154,'Project Reference'!$A$2:$N$11,14)</f>
        <v>0</v>
      </c>
      <c r="X154" s="91">
        <f>VLOOKUP($A154,'Project Reference'!$A$2:$O$11,15)</f>
        <v>0</v>
      </c>
      <c r="Y154" s="91">
        <f>VLOOKUP($A154,'Project Reference'!$A$2:$P$11,16)</f>
        <v>0</v>
      </c>
      <c r="Z154" s="13">
        <f>VLOOKUP($A154,'Project Reference'!$A$2:$Q$11,17)</f>
        <v>0</v>
      </c>
    </row>
    <row r="155" spans="1:26" s="1" customFormat="1" x14ac:dyDescent="0.45">
      <c r="A155" s="96"/>
      <c r="B155" s="115"/>
      <c r="C155" s="92"/>
      <c r="D155" s="91"/>
      <c r="E155" s="12"/>
      <c r="F155" s="12"/>
      <c r="G155" s="12"/>
      <c r="H155" s="12"/>
      <c r="I155" s="12"/>
      <c r="J155" s="15"/>
      <c r="K155" s="40"/>
      <c r="L155" s="91">
        <f>VLOOKUP($A155,'Project Reference'!$A$2:$C$11,3)</f>
        <v>0</v>
      </c>
      <c r="M155" s="115">
        <f>VLOOKUP($A155,'Project Reference'!$A$2:$D$11,4)</f>
        <v>0</v>
      </c>
      <c r="N155" s="115">
        <f>VLOOKUP($A155,'Project Reference'!$A$2:$E$11,5)</f>
        <v>0</v>
      </c>
      <c r="O155" s="91">
        <f>VLOOKUP($A155,'Project Reference'!$A$2:$F$11,6)</f>
        <v>0</v>
      </c>
      <c r="P155" s="91">
        <f>VLOOKUP($A155,'Project Reference'!$A$2:$G$11,7)</f>
        <v>0</v>
      </c>
      <c r="Q155" s="91">
        <f>VLOOKUP($A155,'Project Reference'!$A$2:$H$11,8)</f>
        <v>0</v>
      </c>
      <c r="R155" s="91">
        <f>VLOOKUP($A155,'Project Reference'!$A$2:$I$11,9)</f>
        <v>0</v>
      </c>
      <c r="S155" s="91">
        <f>VLOOKUP($A155,'Project Reference'!$A$2:$J$11,10)</f>
        <v>0</v>
      </c>
      <c r="T155" s="91">
        <f>VLOOKUP($A155,'Project Reference'!$A$2:$K$11,11)</f>
        <v>0</v>
      </c>
      <c r="U155" s="91">
        <f>VLOOKUP($A155,'Project Reference'!$A$2:$L$11,12)</f>
        <v>0</v>
      </c>
      <c r="V155" s="91">
        <f>VLOOKUP($A155,'Project Reference'!$A$2:$M$11,13)</f>
        <v>0</v>
      </c>
      <c r="W155" s="91">
        <f>VLOOKUP($A155,'Project Reference'!$A$2:$N$11,14)</f>
        <v>0</v>
      </c>
      <c r="X155" s="91">
        <f>VLOOKUP($A155,'Project Reference'!$A$2:$O$11,15)</f>
        <v>0</v>
      </c>
      <c r="Y155" s="91">
        <f>VLOOKUP($A155,'Project Reference'!$A$2:$P$11,16)</f>
        <v>0</v>
      </c>
      <c r="Z155" s="13">
        <f>VLOOKUP($A155,'Project Reference'!$A$2:$Q$11,17)</f>
        <v>0</v>
      </c>
    </row>
    <row r="156" spans="1:26" s="1" customFormat="1" x14ac:dyDescent="0.45">
      <c r="A156" s="96"/>
      <c r="B156" s="115"/>
      <c r="C156" s="92"/>
      <c r="D156" s="91"/>
      <c r="E156" s="12"/>
      <c r="F156" s="12"/>
      <c r="G156" s="12"/>
      <c r="H156" s="12"/>
      <c r="I156" s="12"/>
      <c r="J156" s="15"/>
      <c r="K156" s="40"/>
      <c r="L156" s="91">
        <f>VLOOKUP($A156,'Project Reference'!$A$2:$C$11,3)</f>
        <v>0</v>
      </c>
      <c r="M156" s="115">
        <f>VLOOKUP($A156,'Project Reference'!$A$2:$D$11,4)</f>
        <v>0</v>
      </c>
      <c r="N156" s="115">
        <f>VLOOKUP($A156,'Project Reference'!$A$2:$E$11,5)</f>
        <v>0</v>
      </c>
      <c r="O156" s="91">
        <f>VLOOKUP($A156,'Project Reference'!$A$2:$F$11,6)</f>
        <v>0</v>
      </c>
      <c r="P156" s="91">
        <f>VLOOKUP($A156,'Project Reference'!$A$2:$G$11,7)</f>
        <v>0</v>
      </c>
      <c r="Q156" s="91">
        <f>VLOOKUP($A156,'Project Reference'!$A$2:$H$11,8)</f>
        <v>0</v>
      </c>
      <c r="R156" s="91">
        <f>VLOOKUP($A156,'Project Reference'!$A$2:$I$11,9)</f>
        <v>0</v>
      </c>
      <c r="S156" s="91">
        <f>VLOOKUP($A156,'Project Reference'!$A$2:$J$11,10)</f>
        <v>0</v>
      </c>
      <c r="T156" s="91">
        <f>VLOOKUP($A156,'Project Reference'!$A$2:$K$11,11)</f>
        <v>0</v>
      </c>
      <c r="U156" s="91">
        <f>VLOOKUP($A156,'Project Reference'!$A$2:$L$11,12)</f>
        <v>0</v>
      </c>
      <c r="V156" s="91">
        <f>VLOOKUP($A156,'Project Reference'!$A$2:$M$11,13)</f>
        <v>0</v>
      </c>
      <c r="W156" s="91">
        <f>VLOOKUP($A156,'Project Reference'!$A$2:$N$11,14)</f>
        <v>0</v>
      </c>
      <c r="X156" s="91">
        <f>VLOOKUP($A156,'Project Reference'!$A$2:$O$11,15)</f>
        <v>0</v>
      </c>
      <c r="Y156" s="91">
        <f>VLOOKUP($A156,'Project Reference'!$A$2:$P$11,16)</f>
        <v>0</v>
      </c>
      <c r="Z156" s="13">
        <f>VLOOKUP($A156,'Project Reference'!$A$2:$Q$11,17)</f>
        <v>0</v>
      </c>
    </row>
    <row r="157" spans="1:26" s="1" customFormat="1" x14ac:dyDescent="0.45">
      <c r="A157" s="96"/>
      <c r="B157" s="115"/>
      <c r="C157" s="92"/>
      <c r="D157" s="91"/>
      <c r="E157" s="12"/>
      <c r="F157" s="12"/>
      <c r="G157" s="12"/>
      <c r="H157" s="12"/>
      <c r="I157" s="12"/>
      <c r="J157" s="15"/>
      <c r="K157" s="40"/>
      <c r="L157" s="91">
        <f>VLOOKUP($A157,'Project Reference'!$A$2:$C$11,3)</f>
        <v>0</v>
      </c>
      <c r="M157" s="115">
        <f>VLOOKUP($A157,'Project Reference'!$A$2:$D$11,4)</f>
        <v>0</v>
      </c>
      <c r="N157" s="115">
        <f>VLOOKUP($A157,'Project Reference'!$A$2:$E$11,5)</f>
        <v>0</v>
      </c>
      <c r="O157" s="91">
        <f>VLOOKUP($A157,'Project Reference'!$A$2:$F$11,6)</f>
        <v>0</v>
      </c>
      <c r="P157" s="91">
        <f>VLOOKUP($A157,'Project Reference'!$A$2:$G$11,7)</f>
        <v>0</v>
      </c>
      <c r="Q157" s="91">
        <f>VLOOKUP($A157,'Project Reference'!$A$2:$H$11,8)</f>
        <v>0</v>
      </c>
      <c r="R157" s="91">
        <f>VLOOKUP($A157,'Project Reference'!$A$2:$I$11,9)</f>
        <v>0</v>
      </c>
      <c r="S157" s="91">
        <f>VLOOKUP($A157,'Project Reference'!$A$2:$J$11,10)</f>
        <v>0</v>
      </c>
      <c r="T157" s="91">
        <f>VLOOKUP($A157,'Project Reference'!$A$2:$K$11,11)</f>
        <v>0</v>
      </c>
      <c r="U157" s="91">
        <f>VLOOKUP($A157,'Project Reference'!$A$2:$L$11,12)</f>
        <v>0</v>
      </c>
      <c r="V157" s="91">
        <f>VLOOKUP($A157,'Project Reference'!$A$2:$M$11,13)</f>
        <v>0</v>
      </c>
      <c r="W157" s="91">
        <f>VLOOKUP($A157,'Project Reference'!$A$2:$N$11,14)</f>
        <v>0</v>
      </c>
      <c r="X157" s="91">
        <f>VLOOKUP($A157,'Project Reference'!$A$2:$O$11,15)</f>
        <v>0</v>
      </c>
      <c r="Y157" s="91">
        <f>VLOOKUP($A157,'Project Reference'!$A$2:$P$11,16)</f>
        <v>0</v>
      </c>
      <c r="Z157" s="13">
        <f>VLOOKUP($A157,'Project Reference'!$A$2:$Q$11,17)</f>
        <v>0</v>
      </c>
    </row>
    <row r="158" spans="1:26" s="1" customFormat="1" x14ac:dyDescent="0.45">
      <c r="A158" s="96"/>
      <c r="B158" s="115"/>
      <c r="C158" s="92"/>
      <c r="D158" s="91"/>
      <c r="E158" s="12"/>
      <c r="F158" s="12"/>
      <c r="G158" s="12"/>
      <c r="H158" s="12"/>
      <c r="I158" s="12"/>
      <c r="J158" s="15"/>
      <c r="K158" s="40"/>
      <c r="L158" s="91">
        <f>VLOOKUP($A158,'Project Reference'!$A$2:$C$11,3)</f>
        <v>0</v>
      </c>
      <c r="M158" s="115">
        <f>VLOOKUP($A158,'Project Reference'!$A$2:$D$11,4)</f>
        <v>0</v>
      </c>
      <c r="N158" s="115">
        <f>VLOOKUP($A158,'Project Reference'!$A$2:$E$11,5)</f>
        <v>0</v>
      </c>
      <c r="O158" s="91">
        <f>VLOOKUP($A158,'Project Reference'!$A$2:$F$11,6)</f>
        <v>0</v>
      </c>
      <c r="P158" s="91">
        <f>VLOOKUP($A158,'Project Reference'!$A$2:$G$11,7)</f>
        <v>0</v>
      </c>
      <c r="Q158" s="91">
        <f>VLOOKUP($A158,'Project Reference'!$A$2:$H$11,8)</f>
        <v>0</v>
      </c>
      <c r="R158" s="91">
        <f>VLOOKUP($A158,'Project Reference'!$A$2:$I$11,9)</f>
        <v>0</v>
      </c>
      <c r="S158" s="91">
        <f>VLOOKUP($A158,'Project Reference'!$A$2:$J$11,10)</f>
        <v>0</v>
      </c>
      <c r="T158" s="91">
        <f>VLOOKUP($A158,'Project Reference'!$A$2:$K$11,11)</f>
        <v>0</v>
      </c>
      <c r="U158" s="91">
        <f>VLOOKUP($A158,'Project Reference'!$A$2:$L$11,12)</f>
        <v>0</v>
      </c>
      <c r="V158" s="91">
        <f>VLOOKUP($A158,'Project Reference'!$A$2:$M$11,13)</f>
        <v>0</v>
      </c>
      <c r="W158" s="91">
        <f>VLOOKUP($A158,'Project Reference'!$A$2:$N$11,14)</f>
        <v>0</v>
      </c>
      <c r="X158" s="91">
        <f>VLOOKUP($A158,'Project Reference'!$A$2:$O$11,15)</f>
        <v>0</v>
      </c>
      <c r="Y158" s="91">
        <f>VLOOKUP($A158,'Project Reference'!$A$2:$P$11,16)</f>
        <v>0</v>
      </c>
      <c r="Z158" s="13">
        <f>VLOOKUP($A158,'Project Reference'!$A$2:$Q$11,17)</f>
        <v>0</v>
      </c>
    </row>
    <row r="159" spans="1:26" s="1" customFormat="1" x14ac:dyDescent="0.45">
      <c r="A159" s="96"/>
      <c r="B159" s="115"/>
      <c r="C159" s="92"/>
      <c r="D159" s="91"/>
      <c r="E159" s="12"/>
      <c r="F159" s="12"/>
      <c r="G159" s="12"/>
      <c r="H159" s="12"/>
      <c r="I159" s="12"/>
      <c r="J159" s="15"/>
      <c r="K159" s="40"/>
      <c r="L159" s="91">
        <f>VLOOKUP($A159,'Project Reference'!$A$2:$C$11,3)</f>
        <v>0</v>
      </c>
      <c r="M159" s="115">
        <f>VLOOKUP($A159,'Project Reference'!$A$2:$D$11,4)</f>
        <v>0</v>
      </c>
      <c r="N159" s="115">
        <f>VLOOKUP($A159,'Project Reference'!$A$2:$E$11,5)</f>
        <v>0</v>
      </c>
      <c r="O159" s="91">
        <f>VLOOKUP($A159,'Project Reference'!$A$2:$F$11,6)</f>
        <v>0</v>
      </c>
      <c r="P159" s="91">
        <f>VLOOKUP($A159,'Project Reference'!$A$2:$G$11,7)</f>
        <v>0</v>
      </c>
      <c r="Q159" s="91">
        <f>VLOOKUP($A159,'Project Reference'!$A$2:$H$11,8)</f>
        <v>0</v>
      </c>
      <c r="R159" s="91">
        <f>VLOOKUP($A159,'Project Reference'!$A$2:$I$11,9)</f>
        <v>0</v>
      </c>
      <c r="S159" s="91">
        <f>VLOOKUP($A159,'Project Reference'!$A$2:$J$11,10)</f>
        <v>0</v>
      </c>
      <c r="T159" s="91">
        <f>VLOOKUP($A159,'Project Reference'!$A$2:$K$11,11)</f>
        <v>0</v>
      </c>
      <c r="U159" s="91">
        <f>VLOOKUP($A159,'Project Reference'!$A$2:$L$11,12)</f>
        <v>0</v>
      </c>
      <c r="V159" s="91">
        <f>VLOOKUP($A159,'Project Reference'!$A$2:$M$11,13)</f>
        <v>0</v>
      </c>
      <c r="W159" s="91">
        <f>VLOOKUP($A159,'Project Reference'!$A$2:$N$11,14)</f>
        <v>0</v>
      </c>
      <c r="X159" s="91">
        <f>VLOOKUP($A159,'Project Reference'!$A$2:$O$11,15)</f>
        <v>0</v>
      </c>
      <c r="Y159" s="91">
        <f>VLOOKUP($A159,'Project Reference'!$A$2:$P$11,16)</f>
        <v>0</v>
      </c>
      <c r="Z159" s="13">
        <f>VLOOKUP($A159,'Project Reference'!$A$2:$Q$11,17)</f>
        <v>0</v>
      </c>
    </row>
    <row r="160" spans="1:26" s="1" customFormat="1" x14ac:dyDescent="0.45">
      <c r="A160" s="96"/>
      <c r="B160" s="115"/>
      <c r="C160" s="92"/>
      <c r="D160" s="91"/>
      <c r="E160" s="12"/>
      <c r="F160" s="12"/>
      <c r="G160" s="12"/>
      <c r="H160" s="12"/>
      <c r="I160" s="12"/>
      <c r="J160" s="15"/>
      <c r="K160" s="40"/>
      <c r="L160" s="91">
        <f>VLOOKUP($A160,'Project Reference'!$A$2:$C$11,3)</f>
        <v>0</v>
      </c>
      <c r="M160" s="115">
        <f>VLOOKUP($A160,'Project Reference'!$A$2:$D$11,4)</f>
        <v>0</v>
      </c>
      <c r="N160" s="115">
        <f>VLOOKUP($A160,'Project Reference'!$A$2:$E$11,5)</f>
        <v>0</v>
      </c>
      <c r="O160" s="91">
        <f>VLOOKUP($A160,'Project Reference'!$A$2:$F$11,6)</f>
        <v>0</v>
      </c>
      <c r="P160" s="91">
        <f>VLOOKUP($A160,'Project Reference'!$A$2:$G$11,7)</f>
        <v>0</v>
      </c>
      <c r="Q160" s="91">
        <f>VLOOKUP($A160,'Project Reference'!$A$2:$H$11,8)</f>
        <v>0</v>
      </c>
      <c r="R160" s="91">
        <f>VLOOKUP($A160,'Project Reference'!$A$2:$I$11,9)</f>
        <v>0</v>
      </c>
      <c r="S160" s="91">
        <f>VLOOKUP($A160,'Project Reference'!$A$2:$J$11,10)</f>
        <v>0</v>
      </c>
      <c r="T160" s="91">
        <f>VLOOKUP($A160,'Project Reference'!$A$2:$K$11,11)</f>
        <v>0</v>
      </c>
      <c r="U160" s="91">
        <f>VLOOKUP($A160,'Project Reference'!$A$2:$L$11,12)</f>
        <v>0</v>
      </c>
      <c r="V160" s="91">
        <f>VLOOKUP($A160,'Project Reference'!$A$2:$M$11,13)</f>
        <v>0</v>
      </c>
      <c r="W160" s="91">
        <f>VLOOKUP($A160,'Project Reference'!$A$2:$N$11,14)</f>
        <v>0</v>
      </c>
      <c r="X160" s="91">
        <f>VLOOKUP($A160,'Project Reference'!$A$2:$O$11,15)</f>
        <v>0</v>
      </c>
      <c r="Y160" s="91">
        <f>VLOOKUP($A160,'Project Reference'!$A$2:$P$11,16)</f>
        <v>0</v>
      </c>
      <c r="Z160" s="13">
        <f>VLOOKUP($A160,'Project Reference'!$A$2:$Q$11,17)</f>
        <v>0</v>
      </c>
    </row>
    <row r="161" spans="1:26" s="1" customFormat="1" x14ac:dyDescent="0.45">
      <c r="A161" s="96"/>
      <c r="B161" s="115"/>
      <c r="C161" s="92"/>
      <c r="D161" s="91"/>
      <c r="E161" s="12"/>
      <c r="F161" s="12"/>
      <c r="G161" s="12"/>
      <c r="H161" s="12"/>
      <c r="I161" s="12"/>
      <c r="J161" s="15"/>
      <c r="K161" s="40"/>
      <c r="L161" s="91">
        <f>VLOOKUP($A161,'Project Reference'!$A$2:$C$11,3)</f>
        <v>0</v>
      </c>
      <c r="M161" s="115">
        <f>VLOOKUP($A161,'Project Reference'!$A$2:$D$11,4)</f>
        <v>0</v>
      </c>
      <c r="N161" s="115">
        <f>VLOOKUP($A161,'Project Reference'!$A$2:$E$11,5)</f>
        <v>0</v>
      </c>
      <c r="O161" s="91">
        <f>VLOOKUP($A161,'Project Reference'!$A$2:$F$11,6)</f>
        <v>0</v>
      </c>
      <c r="P161" s="91">
        <f>VLOOKUP($A161,'Project Reference'!$A$2:$G$11,7)</f>
        <v>0</v>
      </c>
      <c r="Q161" s="91">
        <f>VLOOKUP($A161,'Project Reference'!$A$2:$H$11,8)</f>
        <v>0</v>
      </c>
      <c r="R161" s="91">
        <f>VLOOKUP($A161,'Project Reference'!$A$2:$I$11,9)</f>
        <v>0</v>
      </c>
      <c r="S161" s="91">
        <f>VLOOKUP($A161,'Project Reference'!$A$2:$J$11,10)</f>
        <v>0</v>
      </c>
      <c r="T161" s="91">
        <f>VLOOKUP($A161,'Project Reference'!$A$2:$K$11,11)</f>
        <v>0</v>
      </c>
      <c r="U161" s="91">
        <f>VLOOKUP($A161,'Project Reference'!$A$2:$L$11,12)</f>
        <v>0</v>
      </c>
      <c r="V161" s="91">
        <f>VLOOKUP($A161,'Project Reference'!$A$2:$M$11,13)</f>
        <v>0</v>
      </c>
      <c r="W161" s="91">
        <f>VLOOKUP($A161,'Project Reference'!$A$2:$N$11,14)</f>
        <v>0</v>
      </c>
      <c r="X161" s="91">
        <f>VLOOKUP($A161,'Project Reference'!$A$2:$O$11,15)</f>
        <v>0</v>
      </c>
      <c r="Y161" s="91">
        <f>VLOOKUP($A161,'Project Reference'!$A$2:$P$11,16)</f>
        <v>0</v>
      </c>
      <c r="Z161" s="13">
        <f>VLOOKUP($A161,'Project Reference'!$A$2:$Q$11,17)</f>
        <v>0</v>
      </c>
    </row>
    <row r="162" spans="1:26" s="1" customFormat="1" x14ac:dyDescent="0.45">
      <c r="A162" s="96"/>
      <c r="B162" s="115"/>
      <c r="C162" s="92"/>
      <c r="D162" s="91"/>
      <c r="E162" s="12"/>
      <c r="F162" s="12"/>
      <c r="G162" s="12"/>
      <c r="H162" s="12"/>
      <c r="I162" s="12"/>
      <c r="J162" s="15"/>
      <c r="K162" s="40"/>
      <c r="L162" s="91">
        <f>VLOOKUP($A162,'Project Reference'!$A$2:$C$11,3)</f>
        <v>0</v>
      </c>
      <c r="M162" s="115">
        <f>VLOOKUP($A162,'Project Reference'!$A$2:$D$11,4)</f>
        <v>0</v>
      </c>
      <c r="N162" s="115">
        <f>VLOOKUP($A162,'Project Reference'!$A$2:$E$11,5)</f>
        <v>0</v>
      </c>
      <c r="O162" s="91">
        <f>VLOOKUP($A162,'Project Reference'!$A$2:$F$11,6)</f>
        <v>0</v>
      </c>
      <c r="P162" s="91">
        <f>VLOOKUP($A162,'Project Reference'!$A$2:$G$11,7)</f>
        <v>0</v>
      </c>
      <c r="Q162" s="91">
        <f>VLOOKUP($A162,'Project Reference'!$A$2:$H$11,8)</f>
        <v>0</v>
      </c>
      <c r="R162" s="91">
        <f>VLOOKUP($A162,'Project Reference'!$A$2:$I$11,9)</f>
        <v>0</v>
      </c>
      <c r="S162" s="91">
        <f>VLOOKUP($A162,'Project Reference'!$A$2:$J$11,10)</f>
        <v>0</v>
      </c>
      <c r="T162" s="91">
        <f>VLOOKUP($A162,'Project Reference'!$A$2:$K$11,11)</f>
        <v>0</v>
      </c>
      <c r="U162" s="91">
        <f>VLOOKUP($A162,'Project Reference'!$A$2:$L$11,12)</f>
        <v>0</v>
      </c>
      <c r="V162" s="91">
        <f>VLOOKUP($A162,'Project Reference'!$A$2:$M$11,13)</f>
        <v>0</v>
      </c>
      <c r="W162" s="91">
        <f>VLOOKUP($A162,'Project Reference'!$A$2:$N$11,14)</f>
        <v>0</v>
      </c>
      <c r="X162" s="91">
        <f>VLOOKUP($A162,'Project Reference'!$A$2:$O$11,15)</f>
        <v>0</v>
      </c>
      <c r="Y162" s="91">
        <f>VLOOKUP($A162,'Project Reference'!$A$2:$P$11,16)</f>
        <v>0</v>
      </c>
      <c r="Z162" s="13">
        <f>VLOOKUP($A162,'Project Reference'!$A$2:$Q$11,17)</f>
        <v>0</v>
      </c>
    </row>
    <row r="163" spans="1:26" s="1" customFormat="1" x14ac:dyDescent="0.45">
      <c r="A163" s="96"/>
      <c r="B163" s="115"/>
      <c r="C163" s="92"/>
      <c r="D163" s="91"/>
      <c r="E163" s="12"/>
      <c r="F163" s="12"/>
      <c r="G163" s="12"/>
      <c r="H163" s="12"/>
      <c r="I163" s="12"/>
      <c r="J163" s="15"/>
      <c r="K163" s="40"/>
      <c r="L163" s="91">
        <f>VLOOKUP($A163,'Project Reference'!$A$2:$C$11,3)</f>
        <v>0</v>
      </c>
      <c r="M163" s="115">
        <f>VLOOKUP($A163,'Project Reference'!$A$2:$D$11,4)</f>
        <v>0</v>
      </c>
      <c r="N163" s="115">
        <f>VLOOKUP($A163,'Project Reference'!$A$2:$E$11,5)</f>
        <v>0</v>
      </c>
      <c r="O163" s="91">
        <f>VLOOKUP($A163,'Project Reference'!$A$2:$F$11,6)</f>
        <v>0</v>
      </c>
      <c r="P163" s="91">
        <f>VLOOKUP($A163,'Project Reference'!$A$2:$G$11,7)</f>
        <v>0</v>
      </c>
      <c r="Q163" s="91">
        <f>VLOOKUP($A163,'Project Reference'!$A$2:$H$11,8)</f>
        <v>0</v>
      </c>
      <c r="R163" s="91">
        <f>VLOOKUP($A163,'Project Reference'!$A$2:$I$11,9)</f>
        <v>0</v>
      </c>
      <c r="S163" s="91">
        <f>VLOOKUP($A163,'Project Reference'!$A$2:$J$11,10)</f>
        <v>0</v>
      </c>
      <c r="T163" s="91">
        <f>VLOOKUP($A163,'Project Reference'!$A$2:$K$11,11)</f>
        <v>0</v>
      </c>
      <c r="U163" s="91">
        <f>VLOOKUP($A163,'Project Reference'!$A$2:$L$11,12)</f>
        <v>0</v>
      </c>
      <c r="V163" s="91">
        <f>VLOOKUP($A163,'Project Reference'!$A$2:$M$11,13)</f>
        <v>0</v>
      </c>
      <c r="W163" s="91">
        <f>VLOOKUP($A163,'Project Reference'!$A$2:$N$11,14)</f>
        <v>0</v>
      </c>
      <c r="X163" s="91">
        <f>VLOOKUP($A163,'Project Reference'!$A$2:$O$11,15)</f>
        <v>0</v>
      </c>
      <c r="Y163" s="91">
        <f>VLOOKUP($A163,'Project Reference'!$A$2:$P$11,16)</f>
        <v>0</v>
      </c>
      <c r="Z163" s="13">
        <f>VLOOKUP($A163,'Project Reference'!$A$2:$Q$11,17)</f>
        <v>0</v>
      </c>
    </row>
    <row r="164" spans="1:26" s="1" customFormat="1" x14ac:dyDescent="0.45">
      <c r="A164" s="96"/>
      <c r="B164" s="115"/>
      <c r="C164" s="92"/>
      <c r="D164" s="91"/>
      <c r="E164" s="12"/>
      <c r="F164" s="12"/>
      <c r="G164" s="12"/>
      <c r="H164" s="12"/>
      <c r="I164" s="12"/>
      <c r="J164" s="15"/>
      <c r="K164" s="40"/>
      <c r="L164" s="91">
        <f>VLOOKUP($A164,'Project Reference'!$A$2:$C$11,3)</f>
        <v>0</v>
      </c>
      <c r="M164" s="115">
        <f>VLOOKUP($A164,'Project Reference'!$A$2:$D$11,4)</f>
        <v>0</v>
      </c>
      <c r="N164" s="115">
        <f>VLOOKUP($A164,'Project Reference'!$A$2:$E$11,5)</f>
        <v>0</v>
      </c>
      <c r="O164" s="91">
        <f>VLOOKUP($A164,'Project Reference'!$A$2:$F$11,6)</f>
        <v>0</v>
      </c>
      <c r="P164" s="91">
        <f>VLOOKUP($A164,'Project Reference'!$A$2:$G$11,7)</f>
        <v>0</v>
      </c>
      <c r="Q164" s="91">
        <f>VLOOKUP($A164,'Project Reference'!$A$2:$H$11,8)</f>
        <v>0</v>
      </c>
      <c r="R164" s="91">
        <f>VLOOKUP($A164,'Project Reference'!$A$2:$I$11,9)</f>
        <v>0</v>
      </c>
      <c r="S164" s="91">
        <f>VLOOKUP($A164,'Project Reference'!$A$2:$J$11,10)</f>
        <v>0</v>
      </c>
      <c r="T164" s="91">
        <f>VLOOKUP($A164,'Project Reference'!$A$2:$K$11,11)</f>
        <v>0</v>
      </c>
      <c r="U164" s="91">
        <f>VLOOKUP($A164,'Project Reference'!$A$2:$L$11,12)</f>
        <v>0</v>
      </c>
      <c r="V164" s="91">
        <f>VLOOKUP($A164,'Project Reference'!$A$2:$M$11,13)</f>
        <v>0</v>
      </c>
      <c r="W164" s="91">
        <f>VLOOKUP($A164,'Project Reference'!$A$2:$N$11,14)</f>
        <v>0</v>
      </c>
      <c r="X164" s="91">
        <f>VLOOKUP($A164,'Project Reference'!$A$2:$O$11,15)</f>
        <v>0</v>
      </c>
      <c r="Y164" s="91">
        <f>VLOOKUP($A164,'Project Reference'!$A$2:$P$11,16)</f>
        <v>0</v>
      </c>
      <c r="Z164" s="13">
        <f>VLOOKUP($A164,'Project Reference'!$A$2:$Q$11,17)</f>
        <v>0</v>
      </c>
    </row>
    <row r="165" spans="1:26" s="1" customFormat="1" x14ac:dyDescent="0.45">
      <c r="A165" s="96"/>
      <c r="B165" s="115"/>
      <c r="C165" s="92"/>
      <c r="D165" s="91"/>
      <c r="E165" s="12"/>
      <c r="F165" s="12"/>
      <c r="G165" s="12"/>
      <c r="H165" s="12"/>
      <c r="I165" s="12"/>
      <c r="J165" s="15"/>
      <c r="K165" s="40"/>
      <c r="L165" s="91">
        <f>VLOOKUP($A165,'Project Reference'!$A$2:$C$11,3)</f>
        <v>0</v>
      </c>
      <c r="M165" s="115">
        <f>VLOOKUP($A165,'Project Reference'!$A$2:$D$11,4)</f>
        <v>0</v>
      </c>
      <c r="N165" s="115">
        <f>VLOOKUP($A165,'Project Reference'!$A$2:$E$11,5)</f>
        <v>0</v>
      </c>
      <c r="O165" s="91">
        <f>VLOOKUP($A165,'Project Reference'!$A$2:$F$11,6)</f>
        <v>0</v>
      </c>
      <c r="P165" s="91">
        <f>VLOOKUP($A165,'Project Reference'!$A$2:$G$11,7)</f>
        <v>0</v>
      </c>
      <c r="Q165" s="91">
        <f>VLOOKUP($A165,'Project Reference'!$A$2:$H$11,8)</f>
        <v>0</v>
      </c>
      <c r="R165" s="91">
        <f>VLOOKUP($A165,'Project Reference'!$A$2:$I$11,9)</f>
        <v>0</v>
      </c>
      <c r="S165" s="91">
        <f>VLOOKUP($A165,'Project Reference'!$A$2:$J$11,10)</f>
        <v>0</v>
      </c>
      <c r="T165" s="91">
        <f>VLOOKUP($A165,'Project Reference'!$A$2:$K$11,11)</f>
        <v>0</v>
      </c>
      <c r="U165" s="91">
        <f>VLOOKUP($A165,'Project Reference'!$A$2:$L$11,12)</f>
        <v>0</v>
      </c>
      <c r="V165" s="91">
        <f>VLOOKUP($A165,'Project Reference'!$A$2:$M$11,13)</f>
        <v>0</v>
      </c>
      <c r="W165" s="91">
        <f>VLOOKUP($A165,'Project Reference'!$A$2:$N$11,14)</f>
        <v>0</v>
      </c>
      <c r="X165" s="91">
        <f>VLOOKUP($A165,'Project Reference'!$A$2:$O$11,15)</f>
        <v>0</v>
      </c>
      <c r="Y165" s="91">
        <f>VLOOKUP($A165,'Project Reference'!$A$2:$P$11,16)</f>
        <v>0</v>
      </c>
      <c r="Z165" s="13">
        <f>VLOOKUP($A165,'Project Reference'!$A$2:$Q$11,17)</f>
        <v>0</v>
      </c>
    </row>
    <row r="166" spans="1:26" s="1" customFormat="1" x14ac:dyDescent="0.45">
      <c r="A166" s="96"/>
      <c r="B166" s="115"/>
      <c r="C166" s="92"/>
      <c r="D166" s="91"/>
      <c r="E166" s="12"/>
      <c r="F166" s="12"/>
      <c r="G166" s="12"/>
      <c r="H166" s="12"/>
      <c r="I166" s="12"/>
      <c r="J166" s="15"/>
      <c r="K166" s="40"/>
      <c r="L166" s="91">
        <f>VLOOKUP($A166,'Project Reference'!$A$2:$C$11,3)</f>
        <v>0</v>
      </c>
      <c r="M166" s="91">
        <f>VLOOKUP($A166,'Project Reference'!$A$2:$D$11,4)</f>
        <v>0</v>
      </c>
      <c r="N166" s="115">
        <f>VLOOKUP($A166,'Project Reference'!$A$2:$E$11,5)</f>
        <v>0</v>
      </c>
      <c r="O166" s="91">
        <f>VLOOKUP($A166,'Project Reference'!$A$2:$F$11,6)</f>
        <v>0</v>
      </c>
      <c r="P166" s="91">
        <f>VLOOKUP($A166,'Project Reference'!$A$2:$G$11,7)</f>
        <v>0</v>
      </c>
      <c r="Q166" s="91">
        <f>VLOOKUP($A166,'Project Reference'!$A$2:$H$11,8)</f>
        <v>0</v>
      </c>
      <c r="R166" s="91">
        <f>VLOOKUP($A166,'Project Reference'!$A$2:$I$11,9)</f>
        <v>0</v>
      </c>
      <c r="S166" s="91">
        <f>VLOOKUP($A166,'Project Reference'!$A$2:$J$11,10)</f>
        <v>0</v>
      </c>
      <c r="T166" s="91">
        <f>VLOOKUP($A166,'Project Reference'!$A$2:$K$11,11)</f>
        <v>0</v>
      </c>
      <c r="U166" s="91">
        <f>VLOOKUP($A166,'Project Reference'!$A$2:$L$11,12)</f>
        <v>0</v>
      </c>
      <c r="V166" s="91">
        <f>VLOOKUP($A166,'Project Reference'!$A$2:$M$11,13)</f>
        <v>0</v>
      </c>
      <c r="W166" s="91">
        <f>VLOOKUP($A166,'Project Reference'!$A$2:$N$11,14)</f>
        <v>0</v>
      </c>
      <c r="X166" s="91">
        <f>VLOOKUP($A166,'Project Reference'!$A$2:$O$11,15)</f>
        <v>0</v>
      </c>
      <c r="Y166" s="91">
        <f>VLOOKUP($A166,'Project Reference'!$A$2:$P$11,16)</f>
        <v>0</v>
      </c>
      <c r="Z166" s="13">
        <f>VLOOKUP($A166,'Project Reference'!$A$2:$Q$11,17)</f>
        <v>0</v>
      </c>
    </row>
    <row r="167" spans="1:26" s="1" customFormat="1" x14ac:dyDescent="0.45">
      <c r="A167" s="96"/>
      <c r="B167" s="115"/>
      <c r="C167" s="92"/>
      <c r="D167" s="91"/>
      <c r="E167" s="12"/>
      <c r="F167" s="12"/>
      <c r="G167" s="12"/>
      <c r="H167" s="12"/>
      <c r="I167" s="12"/>
      <c r="J167" s="15"/>
      <c r="K167" s="40"/>
      <c r="L167" s="91">
        <f>VLOOKUP($A167,'Project Reference'!$A$2:$C$11,3)</f>
        <v>0</v>
      </c>
      <c r="M167" s="91">
        <f>VLOOKUP($A167,'Project Reference'!$A$2:$D$11,4)</f>
        <v>0</v>
      </c>
      <c r="N167" s="115">
        <f>VLOOKUP($A167,'Project Reference'!$A$2:$E$11,5)</f>
        <v>0</v>
      </c>
      <c r="O167" s="91">
        <f>VLOOKUP($A167,'Project Reference'!$A$2:$F$11,6)</f>
        <v>0</v>
      </c>
      <c r="P167" s="91">
        <f>VLOOKUP($A167,'Project Reference'!$A$2:$G$11,7)</f>
        <v>0</v>
      </c>
      <c r="Q167" s="91">
        <f>VLOOKUP($A167,'Project Reference'!$A$2:$H$11,8)</f>
        <v>0</v>
      </c>
      <c r="R167" s="91">
        <f>VLOOKUP($A167,'Project Reference'!$A$2:$I$11,9)</f>
        <v>0</v>
      </c>
      <c r="S167" s="91">
        <f>VLOOKUP($A167,'Project Reference'!$A$2:$J$11,10)</f>
        <v>0</v>
      </c>
      <c r="T167" s="91">
        <f>VLOOKUP($A167,'Project Reference'!$A$2:$K$11,11)</f>
        <v>0</v>
      </c>
      <c r="U167" s="91">
        <f>VLOOKUP($A167,'Project Reference'!$A$2:$L$11,12)</f>
        <v>0</v>
      </c>
      <c r="V167" s="91">
        <f>VLOOKUP($A167,'Project Reference'!$A$2:$M$11,13)</f>
        <v>0</v>
      </c>
      <c r="W167" s="91">
        <f>VLOOKUP($A167,'Project Reference'!$A$2:$N$11,14)</f>
        <v>0</v>
      </c>
      <c r="X167" s="91">
        <f>VLOOKUP($A167,'Project Reference'!$A$2:$O$11,15)</f>
        <v>0</v>
      </c>
      <c r="Y167" s="91">
        <f>VLOOKUP($A167,'Project Reference'!$A$2:$P$11,16)</f>
        <v>0</v>
      </c>
      <c r="Z167" s="13">
        <f>VLOOKUP($A167,'Project Reference'!$A$2:$Q$11,17)</f>
        <v>0</v>
      </c>
    </row>
    <row r="168" spans="1:26" s="1" customFormat="1" x14ac:dyDescent="0.45">
      <c r="A168" s="96"/>
      <c r="B168" s="115"/>
      <c r="C168" s="92"/>
      <c r="D168" s="91"/>
      <c r="E168" s="12"/>
      <c r="F168" s="12"/>
      <c r="G168" s="12"/>
      <c r="H168" s="12"/>
      <c r="I168" s="12"/>
      <c r="J168" s="15"/>
      <c r="K168" s="40"/>
      <c r="L168" s="91">
        <f>VLOOKUP($A168,'Project Reference'!$A$2:$C$11,3)</f>
        <v>0</v>
      </c>
      <c r="M168" s="91">
        <f>VLOOKUP($A168,'Project Reference'!$A$2:$D$11,4)</f>
        <v>0</v>
      </c>
      <c r="N168" s="115">
        <f>VLOOKUP($A168,'Project Reference'!$A$2:$E$11,5)</f>
        <v>0</v>
      </c>
      <c r="O168" s="91">
        <f>VLOOKUP($A168,'Project Reference'!$A$2:$F$11,6)</f>
        <v>0</v>
      </c>
      <c r="P168" s="91">
        <f>VLOOKUP($A168,'Project Reference'!$A$2:$G$11,7)</f>
        <v>0</v>
      </c>
      <c r="Q168" s="91">
        <f>VLOOKUP($A168,'Project Reference'!$A$2:$H$11,8)</f>
        <v>0</v>
      </c>
      <c r="R168" s="91">
        <f>VLOOKUP($A168,'Project Reference'!$A$2:$I$11,9)</f>
        <v>0</v>
      </c>
      <c r="S168" s="91">
        <f>VLOOKUP($A168,'Project Reference'!$A$2:$J$11,10)</f>
        <v>0</v>
      </c>
      <c r="T168" s="91">
        <f>VLOOKUP($A168,'Project Reference'!$A$2:$K$11,11)</f>
        <v>0</v>
      </c>
      <c r="U168" s="91">
        <f>VLOOKUP($A168,'Project Reference'!$A$2:$L$11,12)</f>
        <v>0</v>
      </c>
      <c r="V168" s="91">
        <f>VLOOKUP($A168,'Project Reference'!$A$2:$M$11,13)</f>
        <v>0</v>
      </c>
      <c r="W168" s="91">
        <f>VLOOKUP($A168,'Project Reference'!$A$2:$N$11,14)</f>
        <v>0</v>
      </c>
      <c r="X168" s="91">
        <f>VLOOKUP($A168,'Project Reference'!$A$2:$O$11,15)</f>
        <v>0</v>
      </c>
      <c r="Y168" s="91">
        <f>VLOOKUP($A168,'Project Reference'!$A$2:$P$11,16)</f>
        <v>0</v>
      </c>
      <c r="Z168" s="13">
        <f>VLOOKUP($A168,'Project Reference'!$A$2:$Q$11,17)</f>
        <v>0</v>
      </c>
    </row>
    <row r="169" spans="1:26" s="1" customFormat="1" x14ac:dyDescent="0.45">
      <c r="A169" s="96"/>
      <c r="B169" s="115"/>
      <c r="C169" s="92"/>
      <c r="D169" s="91"/>
      <c r="E169" s="12"/>
      <c r="F169" s="12"/>
      <c r="G169" s="12"/>
      <c r="H169" s="12"/>
      <c r="I169" s="12"/>
      <c r="J169" s="15"/>
      <c r="K169" s="40"/>
      <c r="L169" s="91">
        <f>VLOOKUP($A169,'Project Reference'!$A$2:$C$11,3)</f>
        <v>0</v>
      </c>
      <c r="M169" s="91">
        <f>VLOOKUP($A169,'Project Reference'!$A$2:$D$11,4)</f>
        <v>0</v>
      </c>
      <c r="N169" s="115">
        <f>VLOOKUP($A169,'Project Reference'!$A$2:$E$11,5)</f>
        <v>0</v>
      </c>
      <c r="O169" s="91">
        <f>VLOOKUP($A169,'Project Reference'!$A$2:$F$11,6)</f>
        <v>0</v>
      </c>
      <c r="P169" s="91">
        <f>VLOOKUP($A169,'Project Reference'!$A$2:$G$11,7)</f>
        <v>0</v>
      </c>
      <c r="Q169" s="91">
        <f>VLOOKUP($A169,'Project Reference'!$A$2:$H$11,8)</f>
        <v>0</v>
      </c>
      <c r="R169" s="91">
        <f>VLOOKUP($A169,'Project Reference'!$A$2:$I$11,9)</f>
        <v>0</v>
      </c>
      <c r="S169" s="91">
        <f>VLOOKUP($A169,'Project Reference'!$A$2:$J$11,10)</f>
        <v>0</v>
      </c>
      <c r="T169" s="91">
        <f>VLOOKUP($A169,'Project Reference'!$A$2:$K$11,11)</f>
        <v>0</v>
      </c>
      <c r="U169" s="91">
        <f>VLOOKUP($A169,'Project Reference'!$A$2:$L$11,12)</f>
        <v>0</v>
      </c>
      <c r="V169" s="91">
        <f>VLOOKUP($A169,'Project Reference'!$A$2:$M$11,13)</f>
        <v>0</v>
      </c>
      <c r="W169" s="91">
        <f>VLOOKUP($A169,'Project Reference'!$A$2:$N$11,14)</f>
        <v>0</v>
      </c>
      <c r="X169" s="91">
        <f>VLOOKUP($A169,'Project Reference'!$A$2:$O$11,15)</f>
        <v>0</v>
      </c>
      <c r="Y169" s="91">
        <f>VLOOKUP($A169,'Project Reference'!$A$2:$P$11,16)</f>
        <v>0</v>
      </c>
      <c r="Z169" s="13">
        <f>VLOOKUP($A169,'Project Reference'!$A$2:$Q$11,17)</f>
        <v>0</v>
      </c>
    </row>
    <row r="170" spans="1:26" s="1" customFormat="1" x14ac:dyDescent="0.45">
      <c r="A170" s="96"/>
      <c r="B170" s="115"/>
      <c r="C170" s="92"/>
      <c r="D170" s="91"/>
      <c r="E170" s="12"/>
      <c r="F170" s="12"/>
      <c r="G170" s="12"/>
      <c r="H170" s="12"/>
      <c r="I170" s="12"/>
      <c r="J170" s="15"/>
      <c r="K170" s="40"/>
      <c r="L170" s="91">
        <f>VLOOKUP($A170,'Project Reference'!$A$2:$C$11,3)</f>
        <v>0</v>
      </c>
      <c r="M170" s="91">
        <f>VLOOKUP($A170,'Project Reference'!$A$2:$D$11,4)</f>
        <v>0</v>
      </c>
      <c r="N170" s="115">
        <f>VLOOKUP($A170,'Project Reference'!$A$2:$E$11,5)</f>
        <v>0</v>
      </c>
      <c r="O170" s="91">
        <f>VLOOKUP($A170,'Project Reference'!$A$2:$F$11,6)</f>
        <v>0</v>
      </c>
      <c r="P170" s="91">
        <f>VLOOKUP($A170,'Project Reference'!$A$2:$G$11,7)</f>
        <v>0</v>
      </c>
      <c r="Q170" s="91">
        <f>VLOOKUP($A170,'Project Reference'!$A$2:$H$11,8)</f>
        <v>0</v>
      </c>
      <c r="R170" s="91">
        <f>VLOOKUP($A170,'Project Reference'!$A$2:$I$11,9)</f>
        <v>0</v>
      </c>
      <c r="S170" s="91">
        <f>VLOOKUP($A170,'Project Reference'!$A$2:$J$11,10)</f>
        <v>0</v>
      </c>
      <c r="T170" s="91">
        <f>VLOOKUP($A170,'Project Reference'!$A$2:$K$11,11)</f>
        <v>0</v>
      </c>
      <c r="U170" s="91">
        <f>VLOOKUP($A170,'Project Reference'!$A$2:$L$11,12)</f>
        <v>0</v>
      </c>
      <c r="V170" s="91">
        <f>VLOOKUP($A170,'Project Reference'!$A$2:$M$11,13)</f>
        <v>0</v>
      </c>
      <c r="W170" s="91">
        <f>VLOOKUP($A170,'Project Reference'!$A$2:$N$11,14)</f>
        <v>0</v>
      </c>
      <c r="X170" s="91">
        <f>VLOOKUP($A170,'Project Reference'!$A$2:$O$11,15)</f>
        <v>0</v>
      </c>
      <c r="Y170" s="91">
        <f>VLOOKUP($A170,'Project Reference'!$A$2:$P$11,16)</f>
        <v>0</v>
      </c>
      <c r="Z170" s="13">
        <f>VLOOKUP($A170,'Project Reference'!$A$2:$Q$11,17)</f>
        <v>0</v>
      </c>
    </row>
    <row r="171" spans="1:26" s="1" customFormat="1" x14ac:dyDescent="0.45">
      <c r="A171" s="96"/>
      <c r="B171" s="115"/>
      <c r="C171" s="92"/>
      <c r="D171" s="91"/>
      <c r="E171" s="12"/>
      <c r="F171" s="12"/>
      <c r="G171" s="12"/>
      <c r="H171" s="12"/>
      <c r="I171" s="12"/>
      <c r="J171" s="15"/>
      <c r="K171" s="40"/>
      <c r="L171" s="91">
        <f>VLOOKUP($A171,'Project Reference'!$A$2:$C$11,3)</f>
        <v>0</v>
      </c>
      <c r="M171" s="91">
        <f>VLOOKUP($A171,'Project Reference'!$A$2:$D$11,4)</f>
        <v>0</v>
      </c>
      <c r="N171" s="115">
        <f>VLOOKUP($A171,'Project Reference'!$A$2:$E$11,5)</f>
        <v>0</v>
      </c>
      <c r="O171" s="91">
        <f>VLOOKUP($A171,'Project Reference'!$A$2:$F$11,6)</f>
        <v>0</v>
      </c>
      <c r="P171" s="91">
        <f>VLOOKUP($A171,'Project Reference'!$A$2:$G$11,7)</f>
        <v>0</v>
      </c>
      <c r="Q171" s="91">
        <f>VLOOKUP($A171,'Project Reference'!$A$2:$H$11,8)</f>
        <v>0</v>
      </c>
      <c r="R171" s="91">
        <f>VLOOKUP($A171,'Project Reference'!$A$2:$I$11,9)</f>
        <v>0</v>
      </c>
      <c r="S171" s="91">
        <f>VLOOKUP($A171,'Project Reference'!$A$2:$J$11,10)</f>
        <v>0</v>
      </c>
      <c r="T171" s="91">
        <f>VLOOKUP($A171,'Project Reference'!$A$2:$K$11,11)</f>
        <v>0</v>
      </c>
      <c r="U171" s="91">
        <f>VLOOKUP($A171,'Project Reference'!$A$2:$L$11,12)</f>
        <v>0</v>
      </c>
      <c r="V171" s="91">
        <f>VLOOKUP($A171,'Project Reference'!$A$2:$M$11,13)</f>
        <v>0</v>
      </c>
      <c r="W171" s="91">
        <f>VLOOKUP($A171,'Project Reference'!$A$2:$N$11,14)</f>
        <v>0</v>
      </c>
      <c r="X171" s="91">
        <f>VLOOKUP($A171,'Project Reference'!$A$2:$O$11,15)</f>
        <v>0</v>
      </c>
      <c r="Y171" s="91">
        <f>VLOOKUP($A171,'Project Reference'!$A$2:$P$11,16)</f>
        <v>0</v>
      </c>
      <c r="Z171" s="13">
        <f>VLOOKUP($A171,'Project Reference'!$A$2:$Q$11,17)</f>
        <v>0</v>
      </c>
    </row>
    <row r="172" spans="1:26" s="1" customFormat="1" x14ac:dyDescent="0.45">
      <c r="A172" s="96"/>
      <c r="B172" s="115"/>
      <c r="C172" s="92"/>
      <c r="D172" s="91"/>
      <c r="E172" s="12"/>
      <c r="F172" s="12"/>
      <c r="G172" s="12"/>
      <c r="H172" s="12"/>
      <c r="I172" s="12"/>
      <c r="J172" s="15"/>
      <c r="K172" s="40"/>
      <c r="L172" s="91">
        <f>VLOOKUP($A172,'Project Reference'!$A$2:$C$11,3)</f>
        <v>0</v>
      </c>
      <c r="M172" s="91">
        <f>VLOOKUP($A172,'Project Reference'!$A$2:$D$11,4)</f>
        <v>0</v>
      </c>
      <c r="N172" s="115">
        <f>VLOOKUP($A172,'Project Reference'!$A$2:$E$11,5)</f>
        <v>0</v>
      </c>
      <c r="O172" s="91">
        <f>VLOOKUP($A172,'Project Reference'!$A$2:$F$11,6)</f>
        <v>0</v>
      </c>
      <c r="P172" s="91">
        <f>VLOOKUP($A172,'Project Reference'!$A$2:$G$11,7)</f>
        <v>0</v>
      </c>
      <c r="Q172" s="91">
        <f>VLOOKUP($A172,'Project Reference'!$A$2:$H$11,8)</f>
        <v>0</v>
      </c>
      <c r="R172" s="91">
        <f>VLOOKUP($A172,'Project Reference'!$A$2:$I$11,9)</f>
        <v>0</v>
      </c>
      <c r="S172" s="91">
        <f>VLOOKUP($A172,'Project Reference'!$A$2:$J$11,10)</f>
        <v>0</v>
      </c>
      <c r="T172" s="91">
        <f>VLOOKUP($A172,'Project Reference'!$A$2:$K$11,11)</f>
        <v>0</v>
      </c>
      <c r="U172" s="91">
        <f>VLOOKUP($A172,'Project Reference'!$A$2:$L$11,12)</f>
        <v>0</v>
      </c>
      <c r="V172" s="91">
        <f>VLOOKUP($A172,'Project Reference'!$A$2:$M$11,13)</f>
        <v>0</v>
      </c>
      <c r="W172" s="91">
        <f>VLOOKUP($A172,'Project Reference'!$A$2:$N$11,14)</f>
        <v>0</v>
      </c>
      <c r="X172" s="91">
        <f>VLOOKUP($A172,'Project Reference'!$A$2:$O$11,15)</f>
        <v>0</v>
      </c>
      <c r="Y172" s="91">
        <f>VLOOKUP($A172,'Project Reference'!$A$2:$P$11,16)</f>
        <v>0</v>
      </c>
      <c r="Z172" s="13">
        <f>VLOOKUP($A172,'Project Reference'!$A$2:$Q$11,17)</f>
        <v>0</v>
      </c>
    </row>
    <row r="173" spans="1:26" s="1" customFormat="1" x14ac:dyDescent="0.45">
      <c r="A173" s="96"/>
      <c r="B173" s="115"/>
      <c r="C173" s="92"/>
      <c r="D173" s="91"/>
      <c r="E173" s="12"/>
      <c r="F173" s="12"/>
      <c r="G173" s="12"/>
      <c r="H173" s="12"/>
      <c r="I173" s="12"/>
      <c r="J173" s="15"/>
      <c r="K173" s="40"/>
      <c r="L173" s="91">
        <f>VLOOKUP($A173,'Project Reference'!$A$2:$C$11,3)</f>
        <v>0</v>
      </c>
      <c r="M173" s="91">
        <f>VLOOKUP($A173,'Project Reference'!$A$2:$D$11,4)</f>
        <v>0</v>
      </c>
      <c r="N173" s="115">
        <f>VLOOKUP($A173,'Project Reference'!$A$2:$E$11,5)</f>
        <v>0</v>
      </c>
      <c r="O173" s="91">
        <f>VLOOKUP($A173,'Project Reference'!$A$2:$F$11,6)</f>
        <v>0</v>
      </c>
      <c r="P173" s="91">
        <f>VLOOKUP($A173,'Project Reference'!$A$2:$G$11,7)</f>
        <v>0</v>
      </c>
      <c r="Q173" s="91">
        <f>VLOOKUP($A173,'Project Reference'!$A$2:$H$11,8)</f>
        <v>0</v>
      </c>
      <c r="R173" s="91">
        <f>VLOOKUP($A173,'Project Reference'!$A$2:$I$11,9)</f>
        <v>0</v>
      </c>
      <c r="S173" s="91">
        <f>VLOOKUP($A173,'Project Reference'!$A$2:$J$11,10)</f>
        <v>0</v>
      </c>
      <c r="T173" s="91">
        <f>VLOOKUP($A173,'Project Reference'!$A$2:$K$11,11)</f>
        <v>0</v>
      </c>
      <c r="U173" s="91">
        <f>VLOOKUP($A173,'Project Reference'!$A$2:$L$11,12)</f>
        <v>0</v>
      </c>
      <c r="V173" s="91">
        <f>VLOOKUP($A173,'Project Reference'!$A$2:$M$11,13)</f>
        <v>0</v>
      </c>
      <c r="W173" s="91">
        <f>VLOOKUP($A173,'Project Reference'!$A$2:$N$11,14)</f>
        <v>0</v>
      </c>
      <c r="X173" s="91">
        <f>VLOOKUP($A173,'Project Reference'!$A$2:$O$11,15)</f>
        <v>0</v>
      </c>
      <c r="Y173" s="91">
        <f>VLOOKUP($A173,'Project Reference'!$A$2:$P$11,16)</f>
        <v>0</v>
      </c>
      <c r="Z173" s="13">
        <f>VLOOKUP($A173,'Project Reference'!$A$2:$Q$11,17)</f>
        <v>0</v>
      </c>
    </row>
    <row r="174" spans="1:26" s="1" customFormat="1" x14ac:dyDescent="0.45">
      <c r="A174" s="96"/>
      <c r="B174" s="115"/>
      <c r="C174" s="92"/>
      <c r="D174" s="91"/>
      <c r="E174" s="12"/>
      <c r="F174" s="12"/>
      <c r="G174" s="12"/>
      <c r="H174" s="12"/>
      <c r="I174" s="12"/>
      <c r="J174" s="15"/>
      <c r="K174" s="40"/>
      <c r="L174" s="91">
        <f>VLOOKUP($A174,'Project Reference'!$A$2:$C$11,3)</f>
        <v>0</v>
      </c>
      <c r="M174" s="91">
        <f>VLOOKUP($A174,'Project Reference'!$A$2:$D$11,4)</f>
        <v>0</v>
      </c>
      <c r="N174" s="115">
        <f>VLOOKUP($A174,'Project Reference'!$A$2:$E$11,5)</f>
        <v>0</v>
      </c>
      <c r="O174" s="91">
        <f>VLOOKUP($A174,'Project Reference'!$A$2:$F$11,6)</f>
        <v>0</v>
      </c>
      <c r="P174" s="91">
        <f>VLOOKUP($A174,'Project Reference'!$A$2:$G$11,7)</f>
        <v>0</v>
      </c>
      <c r="Q174" s="91">
        <f>VLOOKUP($A174,'Project Reference'!$A$2:$H$11,8)</f>
        <v>0</v>
      </c>
      <c r="R174" s="91">
        <f>VLOOKUP($A174,'Project Reference'!$A$2:$I$11,9)</f>
        <v>0</v>
      </c>
      <c r="S174" s="91">
        <f>VLOOKUP($A174,'Project Reference'!$A$2:$J$11,10)</f>
        <v>0</v>
      </c>
      <c r="T174" s="91">
        <f>VLOOKUP($A174,'Project Reference'!$A$2:$K$11,11)</f>
        <v>0</v>
      </c>
      <c r="U174" s="91">
        <f>VLOOKUP($A174,'Project Reference'!$A$2:$L$11,12)</f>
        <v>0</v>
      </c>
      <c r="V174" s="91">
        <f>VLOOKUP($A174,'Project Reference'!$A$2:$M$11,13)</f>
        <v>0</v>
      </c>
      <c r="W174" s="91">
        <f>VLOOKUP($A174,'Project Reference'!$A$2:$N$11,14)</f>
        <v>0</v>
      </c>
      <c r="X174" s="91">
        <f>VLOOKUP($A174,'Project Reference'!$A$2:$O$11,15)</f>
        <v>0</v>
      </c>
      <c r="Y174" s="91">
        <f>VLOOKUP($A174,'Project Reference'!$A$2:$P$11,16)</f>
        <v>0</v>
      </c>
      <c r="Z174" s="13">
        <f>VLOOKUP($A174,'Project Reference'!$A$2:$Q$11,17)</f>
        <v>0</v>
      </c>
    </row>
    <row r="175" spans="1:26" s="1" customFormat="1" x14ac:dyDescent="0.45">
      <c r="A175" s="96"/>
      <c r="B175" s="115"/>
      <c r="C175" s="92"/>
      <c r="D175" s="91"/>
      <c r="E175" s="12"/>
      <c r="F175" s="12"/>
      <c r="G175" s="12"/>
      <c r="H175" s="12"/>
      <c r="I175" s="12"/>
      <c r="J175" s="15"/>
      <c r="K175" s="40"/>
      <c r="L175" s="91">
        <f>VLOOKUP($A175,'Project Reference'!$A$2:$C$11,3)</f>
        <v>0</v>
      </c>
      <c r="M175" s="91">
        <f>VLOOKUP($A175,'Project Reference'!$A$2:$D$11,4)</f>
        <v>0</v>
      </c>
      <c r="N175" s="115">
        <f>VLOOKUP($A175,'Project Reference'!$A$2:$E$11,5)</f>
        <v>0</v>
      </c>
      <c r="O175" s="91">
        <f>VLOOKUP($A175,'Project Reference'!$A$2:$F$11,6)</f>
        <v>0</v>
      </c>
      <c r="P175" s="91">
        <f>VLOOKUP($A175,'Project Reference'!$A$2:$G$11,7)</f>
        <v>0</v>
      </c>
      <c r="Q175" s="91">
        <f>VLOOKUP($A175,'Project Reference'!$A$2:$H$11,8)</f>
        <v>0</v>
      </c>
      <c r="R175" s="91">
        <f>VLOOKUP($A175,'Project Reference'!$A$2:$I$11,9)</f>
        <v>0</v>
      </c>
      <c r="S175" s="91">
        <f>VLOOKUP($A175,'Project Reference'!$A$2:$J$11,10)</f>
        <v>0</v>
      </c>
      <c r="T175" s="91">
        <f>VLOOKUP($A175,'Project Reference'!$A$2:$K$11,11)</f>
        <v>0</v>
      </c>
      <c r="U175" s="91">
        <f>VLOOKUP($A175,'Project Reference'!$A$2:$L$11,12)</f>
        <v>0</v>
      </c>
      <c r="V175" s="91">
        <f>VLOOKUP($A175,'Project Reference'!$A$2:$M$11,13)</f>
        <v>0</v>
      </c>
      <c r="W175" s="91">
        <f>VLOOKUP($A175,'Project Reference'!$A$2:$N$11,14)</f>
        <v>0</v>
      </c>
      <c r="X175" s="91">
        <f>VLOOKUP($A175,'Project Reference'!$A$2:$O$11,15)</f>
        <v>0</v>
      </c>
      <c r="Y175" s="91">
        <f>VLOOKUP($A175,'Project Reference'!$A$2:$P$11,16)</f>
        <v>0</v>
      </c>
      <c r="Z175" s="13">
        <f>VLOOKUP($A175,'Project Reference'!$A$2:$Q$11,17)</f>
        <v>0</v>
      </c>
    </row>
    <row r="176" spans="1:26" s="1" customFormat="1" x14ac:dyDescent="0.45">
      <c r="A176" s="96"/>
      <c r="B176" s="115"/>
      <c r="C176" s="92"/>
      <c r="D176" s="91"/>
      <c r="E176" s="12"/>
      <c r="F176" s="12"/>
      <c r="G176" s="12"/>
      <c r="H176" s="12"/>
      <c r="I176" s="12"/>
      <c r="J176" s="15"/>
      <c r="K176" s="40"/>
      <c r="L176" s="91">
        <f>VLOOKUP($A176,'Project Reference'!$A$2:$C$11,3)</f>
        <v>0</v>
      </c>
      <c r="M176" s="91">
        <f>VLOOKUP($A176,'Project Reference'!$A$2:$D$11,4)</f>
        <v>0</v>
      </c>
      <c r="N176" s="115">
        <f>VLOOKUP($A176,'Project Reference'!$A$2:$E$11,5)</f>
        <v>0</v>
      </c>
      <c r="O176" s="91">
        <f>VLOOKUP($A176,'Project Reference'!$A$2:$F$11,6)</f>
        <v>0</v>
      </c>
      <c r="P176" s="91">
        <f>VLOOKUP($A176,'Project Reference'!$A$2:$G$11,7)</f>
        <v>0</v>
      </c>
      <c r="Q176" s="91">
        <f>VLOOKUP($A176,'Project Reference'!$A$2:$H$11,8)</f>
        <v>0</v>
      </c>
      <c r="R176" s="91">
        <f>VLOOKUP($A176,'Project Reference'!$A$2:$I$11,9)</f>
        <v>0</v>
      </c>
      <c r="S176" s="91">
        <f>VLOOKUP($A176,'Project Reference'!$A$2:$J$11,10)</f>
        <v>0</v>
      </c>
      <c r="T176" s="91">
        <f>VLOOKUP($A176,'Project Reference'!$A$2:$K$11,11)</f>
        <v>0</v>
      </c>
      <c r="U176" s="91">
        <f>VLOOKUP($A176,'Project Reference'!$A$2:$L$11,12)</f>
        <v>0</v>
      </c>
      <c r="V176" s="91">
        <f>VLOOKUP($A176,'Project Reference'!$A$2:$M$11,13)</f>
        <v>0</v>
      </c>
      <c r="W176" s="91">
        <f>VLOOKUP($A176,'Project Reference'!$A$2:$N$11,14)</f>
        <v>0</v>
      </c>
      <c r="X176" s="91">
        <f>VLOOKUP($A176,'Project Reference'!$A$2:$O$11,15)</f>
        <v>0</v>
      </c>
      <c r="Y176" s="91">
        <f>VLOOKUP($A176,'Project Reference'!$A$2:$P$11,16)</f>
        <v>0</v>
      </c>
      <c r="Z176" s="13">
        <f>VLOOKUP($A176,'Project Reference'!$A$2:$Q$11,17)</f>
        <v>0</v>
      </c>
    </row>
    <row r="177" spans="1:26" s="1" customFormat="1" x14ac:dyDescent="0.45">
      <c r="A177" s="96"/>
      <c r="B177" s="115"/>
      <c r="C177" s="92"/>
      <c r="D177" s="91"/>
      <c r="E177" s="12"/>
      <c r="F177" s="12"/>
      <c r="G177" s="12"/>
      <c r="H177" s="12"/>
      <c r="I177" s="12"/>
      <c r="J177" s="15"/>
      <c r="K177" s="40"/>
      <c r="L177" s="91">
        <f>VLOOKUP($A177,'Project Reference'!$A$2:$C$11,3)</f>
        <v>0</v>
      </c>
      <c r="M177" s="91">
        <f>VLOOKUP($A177,'Project Reference'!$A$2:$D$11,4)</f>
        <v>0</v>
      </c>
      <c r="N177" s="115">
        <f>VLOOKUP($A177,'Project Reference'!$A$2:$E$11,5)</f>
        <v>0</v>
      </c>
      <c r="O177" s="91">
        <f>VLOOKUP($A177,'Project Reference'!$A$2:$F$11,6)</f>
        <v>0</v>
      </c>
      <c r="P177" s="91">
        <f>VLOOKUP($A177,'Project Reference'!$A$2:$G$11,7)</f>
        <v>0</v>
      </c>
      <c r="Q177" s="91">
        <f>VLOOKUP($A177,'Project Reference'!$A$2:$H$11,8)</f>
        <v>0</v>
      </c>
      <c r="R177" s="91">
        <f>VLOOKUP($A177,'Project Reference'!$A$2:$I$11,9)</f>
        <v>0</v>
      </c>
      <c r="S177" s="91">
        <f>VLOOKUP($A177,'Project Reference'!$A$2:$J$11,10)</f>
        <v>0</v>
      </c>
      <c r="T177" s="91">
        <f>VLOOKUP($A177,'Project Reference'!$A$2:$K$11,11)</f>
        <v>0</v>
      </c>
      <c r="U177" s="91">
        <f>VLOOKUP($A177,'Project Reference'!$A$2:$L$11,12)</f>
        <v>0</v>
      </c>
      <c r="V177" s="91">
        <f>VLOOKUP($A177,'Project Reference'!$A$2:$M$11,13)</f>
        <v>0</v>
      </c>
      <c r="W177" s="91">
        <f>VLOOKUP($A177,'Project Reference'!$A$2:$N$11,14)</f>
        <v>0</v>
      </c>
      <c r="X177" s="91">
        <f>VLOOKUP($A177,'Project Reference'!$A$2:$O$11,15)</f>
        <v>0</v>
      </c>
      <c r="Y177" s="91">
        <f>VLOOKUP($A177,'Project Reference'!$A$2:$P$11,16)</f>
        <v>0</v>
      </c>
      <c r="Z177" s="13">
        <f>VLOOKUP($A177,'Project Reference'!$A$2:$Q$11,17)</f>
        <v>0</v>
      </c>
    </row>
    <row r="178" spans="1:26" s="1" customFormat="1" x14ac:dyDescent="0.45">
      <c r="A178" s="96"/>
      <c r="B178" s="115"/>
      <c r="C178" s="92"/>
      <c r="D178" s="91"/>
      <c r="E178" s="12"/>
      <c r="F178" s="12"/>
      <c r="G178" s="12"/>
      <c r="H178" s="12"/>
      <c r="I178" s="12"/>
      <c r="J178" s="15"/>
      <c r="K178" s="40"/>
      <c r="L178" s="91">
        <f>VLOOKUP($A178,'Project Reference'!$A$2:$C$11,3)</f>
        <v>0</v>
      </c>
      <c r="M178" s="91">
        <f>VLOOKUP($A178,'Project Reference'!$A$2:$D$11,4)</f>
        <v>0</v>
      </c>
      <c r="N178" s="115">
        <f>VLOOKUP($A178,'Project Reference'!$A$2:$E$11,5)</f>
        <v>0</v>
      </c>
      <c r="O178" s="91">
        <f>VLOOKUP($A178,'Project Reference'!$A$2:$F$11,6)</f>
        <v>0</v>
      </c>
      <c r="P178" s="91">
        <f>VLOOKUP($A178,'Project Reference'!$A$2:$G$11,7)</f>
        <v>0</v>
      </c>
      <c r="Q178" s="91">
        <f>VLOOKUP($A178,'Project Reference'!$A$2:$H$11,8)</f>
        <v>0</v>
      </c>
      <c r="R178" s="91">
        <f>VLOOKUP($A178,'Project Reference'!$A$2:$I$11,9)</f>
        <v>0</v>
      </c>
      <c r="S178" s="91">
        <f>VLOOKUP($A178,'Project Reference'!$A$2:$J$11,10)</f>
        <v>0</v>
      </c>
      <c r="T178" s="91">
        <f>VLOOKUP($A178,'Project Reference'!$A$2:$K$11,11)</f>
        <v>0</v>
      </c>
      <c r="U178" s="91">
        <f>VLOOKUP($A178,'Project Reference'!$A$2:$L$11,12)</f>
        <v>0</v>
      </c>
      <c r="V178" s="91">
        <f>VLOOKUP($A178,'Project Reference'!$A$2:$M$11,13)</f>
        <v>0</v>
      </c>
      <c r="W178" s="91">
        <f>VLOOKUP($A178,'Project Reference'!$A$2:$N$11,14)</f>
        <v>0</v>
      </c>
      <c r="X178" s="91">
        <f>VLOOKUP($A178,'Project Reference'!$A$2:$O$11,15)</f>
        <v>0</v>
      </c>
      <c r="Y178" s="91">
        <f>VLOOKUP($A178,'Project Reference'!$A$2:$P$11,16)</f>
        <v>0</v>
      </c>
      <c r="Z178" s="13">
        <f>VLOOKUP($A178,'Project Reference'!$A$2:$Q$11,17)</f>
        <v>0</v>
      </c>
    </row>
    <row r="179" spans="1:26" s="1" customFormat="1" x14ac:dyDescent="0.45">
      <c r="A179" s="96"/>
      <c r="B179" s="115"/>
      <c r="C179" s="92"/>
      <c r="D179" s="91"/>
      <c r="E179" s="12"/>
      <c r="F179" s="12"/>
      <c r="G179" s="12"/>
      <c r="H179" s="12"/>
      <c r="I179" s="12"/>
      <c r="J179" s="15"/>
      <c r="K179" s="40"/>
      <c r="L179" s="91">
        <f>VLOOKUP($A179,'Project Reference'!$A$2:$C$11,3)</f>
        <v>0</v>
      </c>
      <c r="M179" s="115">
        <f>VLOOKUP($A179,'Project Reference'!$A$2:$D$11,4)</f>
        <v>0</v>
      </c>
      <c r="N179" s="115">
        <f>VLOOKUP($A179,'Project Reference'!$A$2:$E$11,5)</f>
        <v>0</v>
      </c>
      <c r="O179" s="91">
        <f>VLOOKUP($A179,'Project Reference'!$A$2:$F$11,6)</f>
        <v>0</v>
      </c>
      <c r="P179" s="91">
        <f>VLOOKUP($A179,'Project Reference'!$A$2:$G$11,7)</f>
        <v>0</v>
      </c>
      <c r="Q179" s="91">
        <f>VLOOKUP($A179,'Project Reference'!$A$2:$H$11,8)</f>
        <v>0</v>
      </c>
      <c r="R179" s="91">
        <f>VLOOKUP($A179,'Project Reference'!$A$2:$I$11,9)</f>
        <v>0</v>
      </c>
      <c r="S179" s="91">
        <f>VLOOKUP($A179,'Project Reference'!$A$2:$J$11,10)</f>
        <v>0</v>
      </c>
      <c r="T179" s="91">
        <f>VLOOKUP($A179,'Project Reference'!$A$2:$K$11,11)</f>
        <v>0</v>
      </c>
      <c r="U179" s="91">
        <f>VLOOKUP($A179,'Project Reference'!$A$2:$L$11,12)</f>
        <v>0</v>
      </c>
      <c r="V179" s="91">
        <f>VLOOKUP($A179,'Project Reference'!$A$2:$M$11,13)</f>
        <v>0</v>
      </c>
      <c r="W179" s="91">
        <f>VLOOKUP($A179,'Project Reference'!$A$2:$N$11,14)</f>
        <v>0</v>
      </c>
      <c r="X179" s="91">
        <f>VLOOKUP($A179,'Project Reference'!$A$2:$O$11,15)</f>
        <v>0</v>
      </c>
      <c r="Y179" s="91">
        <f>VLOOKUP($A179,'Project Reference'!$A$2:$P$11,16)</f>
        <v>0</v>
      </c>
      <c r="Z179" s="13">
        <f>VLOOKUP($A179,'Project Reference'!$A$2:$Q$11,17)</f>
        <v>0</v>
      </c>
    </row>
    <row r="180" spans="1:26" s="1" customFormat="1" x14ac:dyDescent="0.45">
      <c r="A180" s="96"/>
      <c r="B180" s="115"/>
      <c r="C180" s="92"/>
      <c r="D180" s="91"/>
      <c r="E180" s="12"/>
      <c r="F180" s="12"/>
      <c r="G180" s="12"/>
      <c r="H180" s="12"/>
      <c r="I180" s="12"/>
      <c r="J180" s="15"/>
      <c r="K180" s="40"/>
      <c r="L180" s="91">
        <f>VLOOKUP($A180,'Project Reference'!$A$2:$C$11,3)</f>
        <v>0</v>
      </c>
      <c r="M180" s="115">
        <f>VLOOKUP($A180,'Project Reference'!$A$2:$D$11,4)</f>
        <v>0</v>
      </c>
      <c r="N180" s="115">
        <f>VLOOKUP($A180,'Project Reference'!$A$2:$E$11,5)</f>
        <v>0</v>
      </c>
      <c r="O180" s="91">
        <f>VLOOKUP($A180,'Project Reference'!$A$2:$F$11,6)</f>
        <v>0</v>
      </c>
      <c r="P180" s="91">
        <f>VLOOKUP($A180,'Project Reference'!$A$2:$G$11,7)</f>
        <v>0</v>
      </c>
      <c r="Q180" s="91">
        <f>VLOOKUP($A180,'Project Reference'!$A$2:$H$11,8)</f>
        <v>0</v>
      </c>
      <c r="R180" s="91">
        <f>VLOOKUP($A180,'Project Reference'!$A$2:$I$11,9)</f>
        <v>0</v>
      </c>
      <c r="S180" s="91">
        <f>VLOOKUP($A180,'Project Reference'!$A$2:$J$11,10)</f>
        <v>0</v>
      </c>
      <c r="T180" s="91">
        <f>VLOOKUP($A180,'Project Reference'!$A$2:$K$11,11)</f>
        <v>0</v>
      </c>
      <c r="U180" s="91">
        <f>VLOOKUP($A180,'Project Reference'!$A$2:$L$11,12)</f>
        <v>0</v>
      </c>
      <c r="V180" s="91">
        <f>VLOOKUP($A180,'Project Reference'!$A$2:$M$11,13)</f>
        <v>0</v>
      </c>
      <c r="W180" s="91">
        <f>VLOOKUP($A180,'Project Reference'!$A$2:$N$11,14)</f>
        <v>0</v>
      </c>
      <c r="X180" s="91">
        <f>VLOOKUP($A180,'Project Reference'!$A$2:$O$11,15)</f>
        <v>0</v>
      </c>
      <c r="Y180" s="91">
        <f>VLOOKUP($A180,'Project Reference'!$A$2:$P$11,16)</f>
        <v>0</v>
      </c>
      <c r="Z180" s="13">
        <f>VLOOKUP($A180,'Project Reference'!$A$2:$Q$11,17)</f>
        <v>0</v>
      </c>
    </row>
    <row r="181" spans="1:26" s="1" customFormat="1" x14ac:dyDescent="0.45">
      <c r="A181" s="96"/>
      <c r="B181" s="115"/>
      <c r="C181" s="92"/>
      <c r="D181" s="91"/>
      <c r="E181" s="12"/>
      <c r="F181" s="12"/>
      <c r="G181" s="12"/>
      <c r="H181" s="12"/>
      <c r="I181" s="12"/>
      <c r="J181" s="15"/>
      <c r="K181" s="40"/>
      <c r="L181" s="91">
        <f>VLOOKUP($A181,'Project Reference'!$A$2:$C$11,3)</f>
        <v>0</v>
      </c>
      <c r="M181" s="115">
        <f>VLOOKUP($A181,'Project Reference'!$A$2:$D$11,4)</f>
        <v>0</v>
      </c>
      <c r="N181" s="115">
        <f>VLOOKUP($A181,'Project Reference'!$A$2:$E$11,5)</f>
        <v>0</v>
      </c>
      <c r="O181" s="91">
        <f>VLOOKUP($A181,'Project Reference'!$A$2:$F$11,6)</f>
        <v>0</v>
      </c>
      <c r="P181" s="91">
        <f>VLOOKUP($A181,'Project Reference'!$A$2:$G$11,7)</f>
        <v>0</v>
      </c>
      <c r="Q181" s="91">
        <f>VLOOKUP($A181,'Project Reference'!$A$2:$H$11,8)</f>
        <v>0</v>
      </c>
      <c r="R181" s="91">
        <f>VLOOKUP($A181,'Project Reference'!$A$2:$I$11,9)</f>
        <v>0</v>
      </c>
      <c r="S181" s="91">
        <f>VLOOKUP($A181,'Project Reference'!$A$2:$J$11,10)</f>
        <v>0</v>
      </c>
      <c r="T181" s="91">
        <f>VLOOKUP($A181,'Project Reference'!$A$2:$K$11,11)</f>
        <v>0</v>
      </c>
      <c r="U181" s="91">
        <f>VLOOKUP($A181,'Project Reference'!$A$2:$L$11,12)</f>
        <v>0</v>
      </c>
      <c r="V181" s="91">
        <f>VLOOKUP($A181,'Project Reference'!$A$2:$M$11,13)</f>
        <v>0</v>
      </c>
      <c r="W181" s="91">
        <f>VLOOKUP($A181,'Project Reference'!$A$2:$N$11,14)</f>
        <v>0</v>
      </c>
      <c r="X181" s="91">
        <f>VLOOKUP($A181,'Project Reference'!$A$2:$O$11,15)</f>
        <v>0</v>
      </c>
      <c r="Y181" s="91">
        <f>VLOOKUP($A181,'Project Reference'!$A$2:$P$11,16)</f>
        <v>0</v>
      </c>
      <c r="Z181" s="13">
        <f>VLOOKUP($A181,'Project Reference'!$A$2:$Q$11,17)</f>
        <v>0</v>
      </c>
    </row>
    <row r="182" spans="1:26" s="1" customFormat="1" x14ac:dyDescent="0.45">
      <c r="A182" s="96"/>
      <c r="B182" s="115"/>
      <c r="C182" s="92"/>
      <c r="D182" s="91"/>
      <c r="E182" s="12"/>
      <c r="F182" s="12"/>
      <c r="G182" s="12"/>
      <c r="H182" s="12"/>
      <c r="I182" s="12"/>
      <c r="J182" s="15"/>
      <c r="K182" s="40"/>
      <c r="L182" s="91">
        <f>VLOOKUP($A182,'Project Reference'!$A$2:$C$11,3)</f>
        <v>0</v>
      </c>
      <c r="M182" s="115">
        <f>VLOOKUP($A182,'Project Reference'!$A$2:$D$11,4)</f>
        <v>0</v>
      </c>
      <c r="N182" s="115">
        <f>VLOOKUP($A182,'Project Reference'!$A$2:$E$11,5)</f>
        <v>0</v>
      </c>
      <c r="O182" s="91">
        <f>VLOOKUP($A182,'Project Reference'!$A$2:$F$11,6)</f>
        <v>0</v>
      </c>
      <c r="P182" s="91">
        <f>VLOOKUP($A182,'Project Reference'!$A$2:$G$11,7)</f>
        <v>0</v>
      </c>
      <c r="Q182" s="91">
        <f>VLOOKUP($A182,'Project Reference'!$A$2:$H$11,8)</f>
        <v>0</v>
      </c>
      <c r="R182" s="91">
        <f>VLOOKUP($A182,'Project Reference'!$A$2:$I$11,9)</f>
        <v>0</v>
      </c>
      <c r="S182" s="91">
        <f>VLOOKUP($A182,'Project Reference'!$A$2:$J$11,10)</f>
        <v>0</v>
      </c>
      <c r="T182" s="91">
        <f>VLOOKUP($A182,'Project Reference'!$A$2:$K$11,11)</f>
        <v>0</v>
      </c>
      <c r="U182" s="91">
        <f>VLOOKUP($A182,'Project Reference'!$A$2:$L$11,12)</f>
        <v>0</v>
      </c>
      <c r="V182" s="91">
        <f>VLOOKUP($A182,'Project Reference'!$A$2:$M$11,13)</f>
        <v>0</v>
      </c>
      <c r="W182" s="91">
        <f>VLOOKUP($A182,'Project Reference'!$A$2:$N$11,14)</f>
        <v>0</v>
      </c>
      <c r="X182" s="91">
        <f>VLOOKUP($A182,'Project Reference'!$A$2:$O$11,15)</f>
        <v>0</v>
      </c>
      <c r="Y182" s="91">
        <f>VLOOKUP($A182,'Project Reference'!$A$2:$P$11,16)</f>
        <v>0</v>
      </c>
      <c r="Z182" s="13">
        <f>VLOOKUP($A182,'Project Reference'!$A$2:$Q$11,17)</f>
        <v>0</v>
      </c>
    </row>
    <row r="183" spans="1:26" s="1" customFormat="1" x14ac:dyDescent="0.45">
      <c r="A183" s="96"/>
      <c r="B183" s="115"/>
      <c r="C183" s="92"/>
      <c r="D183" s="91"/>
      <c r="E183" s="12"/>
      <c r="F183" s="12"/>
      <c r="G183" s="12"/>
      <c r="H183" s="12"/>
      <c r="I183" s="12"/>
      <c r="J183" s="15"/>
      <c r="K183" s="40"/>
      <c r="L183" s="91">
        <f>VLOOKUP($A183,'Project Reference'!$A$2:$C$11,3)</f>
        <v>0</v>
      </c>
      <c r="M183" s="115">
        <f>VLOOKUP($A183,'Project Reference'!$A$2:$D$11,4)</f>
        <v>0</v>
      </c>
      <c r="N183" s="115">
        <f>VLOOKUP($A183,'Project Reference'!$A$2:$E$11,5)</f>
        <v>0</v>
      </c>
      <c r="O183" s="91">
        <f>VLOOKUP($A183,'Project Reference'!$A$2:$F$11,6)</f>
        <v>0</v>
      </c>
      <c r="P183" s="91">
        <f>VLOOKUP($A183,'Project Reference'!$A$2:$G$11,7)</f>
        <v>0</v>
      </c>
      <c r="Q183" s="91">
        <f>VLOOKUP($A183,'Project Reference'!$A$2:$H$11,8)</f>
        <v>0</v>
      </c>
      <c r="R183" s="91">
        <f>VLOOKUP($A183,'Project Reference'!$A$2:$I$11,9)</f>
        <v>0</v>
      </c>
      <c r="S183" s="91">
        <f>VLOOKUP($A183,'Project Reference'!$A$2:$J$11,10)</f>
        <v>0</v>
      </c>
      <c r="T183" s="91">
        <f>VLOOKUP($A183,'Project Reference'!$A$2:$K$11,11)</f>
        <v>0</v>
      </c>
      <c r="U183" s="91">
        <f>VLOOKUP($A183,'Project Reference'!$A$2:$L$11,12)</f>
        <v>0</v>
      </c>
      <c r="V183" s="91">
        <f>VLOOKUP($A183,'Project Reference'!$A$2:$M$11,13)</f>
        <v>0</v>
      </c>
      <c r="W183" s="91">
        <f>VLOOKUP($A183,'Project Reference'!$A$2:$N$11,14)</f>
        <v>0</v>
      </c>
      <c r="X183" s="91">
        <f>VLOOKUP($A183,'Project Reference'!$A$2:$O$11,15)</f>
        <v>0</v>
      </c>
      <c r="Y183" s="91">
        <f>VLOOKUP($A183,'Project Reference'!$A$2:$P$11,16)</f>
        <v>0</v>
      </c>
      <c r="Z183" s="13">
        <f>VLOOKUP($A183,'Project Reference'!$A$2:$Q$11,17)</f>
        <v>0</v>
      </c>
    </row>
    <row r="184" spans="1:26" s="1" customFormat="1" x14ac:dyDescent="0.45">
      <c r="A184" s="96"/>
      <c r="B184" s="115"/>
      <c r="C184" s="92"/>
      <c r="D184" s="91"/>
      <c r="E184" s="12"/>
      <c r="F184" s="12"/>
      <c r="G184" s="12"/>
      <c r="H184" s="12"/>
      <c r="I184" s="12"/>
      <c r="J184" s="15"/>
      <c r="K184" s="40"/>
      <c r="L184" s="91">
        <f>VLOOKUP($A184,'Project Reference'!$A$2:$C$11,3)</f>
        <v>0</v>
      </c>
      <c r="M184" s="115">
        <f>VLOOKUP($A184,'Project Reference'!$A$2:$D$11,4)</f>
        <v>0</v>
      </c>
      <c r="N184" s="115">
        <f>VLOOKUP($A184,'Project Reference'!$A$2:$E$11,5)</f>
        <v>0</v>
      </c>
      <c r="O184" s="91">
        <f>VLOOKUP($A184,'Project Reference'!$A$2:$F$11,6)</f>
        <v>0</v>
      </c>
      <c r="P184" s="91">
        <f>VLOOKUP($A184,'Project Reference'!$A$2:$G$11,7)</f>
        <v>0</v>
      </c>
      <c r="Q184" s="91">
        <f>VLOOKUP($A184,'Project Reference'!$A$2:$H$11,8)</f>
        <v>0</v>
      </c>
      <c r="R184" s="91">
        <f>VLOOKUP($A184,'Project Reference'!$A$2:$I$11,9)</f>
        <v>0</v>
      </c>
      <c r="S184" s="91">
        <f>VLOOKUP($A184,'Project Reference'!$A$2:$J$11,10)</f>
        <v>0</v>
      </c>
      <c r="T184" s="91">
        <f>VLOOKUP($A184,'Project Reference'!$A$2:$K$11,11)</f>
        <v>0</v>
      </c>
      <c r="U184" s="91">
        <f>VLOOKUP($A184,'Project Reference'!$A$2:$L$11,12)</f>
        <v>0</v>
      </c>
      <c r="V184" s="91">
        <f>VLOOKUP($A184,'Project Reference'!$A$2:$M$11,13)</f>
        <v>0</v>
      </c>
      <c r="W184" s="91">
        <f>VLOOKUP($A184,'Project Reference'!$A$2:$N$11,14)</f>
        <v>0</v>
      </c>
      <c r="X184" s="91">
        <f>VLOOKUP($A184,'Project Reference'!$A$2:$O$11,15)</f>
        <v>0</v>
      </c>
      <c r="Y184" s="91">
        <f>VLOOKUP($A184,'Project Reference'!$A$2:$P$11,16)</f>
        <v>0</v>
      </c>
      <c r="Z184" s="13">
        <f>VLOOKUP($A184,'Project Reference'!$A$2:$Q$11,17)</f>
        <v>0</v>
      </c>
    </row>
    <row r="185" spans="1:26" s="1" customFormat="1" x14ac:dyDescent="0.45">
      <c r="A185" s="96"/>
      <c r="B185" s="115"/>
      <c r="C185" s="92"/>
      <c r="D185" s="91"/>
      <c r="E185" s="12"/>
      <c r="F185" s="12"/>
      <c r="G185" s="12"/>
      <c r="H185" s="12"/>
      <c r="I185" s="12"/>
      <c r="J185" s="15"/>
      <c r="K185" s="40"/>
      <c r="L185" s="91">
        <f>VLOOKUP($A185,'Project Reference'!$A$2:$C$11,3)</f>
        <v>0</v>
      </c>
      <c r="M185" s="115">
        <f>VLOOKUP($A185,'Project Reference'!$A$2:$D$11,4)</f>
        <v>0</v>
      </c>
      <c r="N185" s="115">
        <f>VLOOKUP($A185,'Project Reference'!$A$2:$E$11,5)</f>
        <v>0</v>
      </c>
      <c r="O185" s="91">
        <f>VLOOKUP($A185,'Project Reference'!$A$2:$F$11,6)</f>
        <v>0</v>
      </c>
      <c r="P185" s="91">
        <f>VLOOKUP($A185,'Project Reference'!$A$2:$G$11,7)</f>
        <v>0</v>
      </c>
      <c r="Q185" s="91">
        <f>VLOOKUP($A185,'Project Reference'!$A$2:$H$11,8)</f>
        <v>0</v>
      </c>
      <c r="R185" s="91">
        <f>VLOOKUP($A185,'Project Reference'!$A$2:$I$11,9)</f>
        <v>0</v>
      </c>
      <c r="S185" s="91">
        <f>VLOOKUP($A185,'Project Reference'!$A$2:$J$11,10)</f>
        <v>0</v>
      </c>
      <c r="T185" s="91">
        <f>VLOOKUP($A185,'Project Reference'!$A$2:$K$11,11)</f>
        <v>0</v>
      </c>
      <c r="U185" s="91">
        <f>VLOOKUP($A185,'Project Reference'!$A$2:$L$11,12)</f>
        <v>0</v>
      </c>
      <c r="V185" s="91">
        <f>VLOOKUP($A185,'Project Reference'!$A$2:$M$11,13)</f>
        <v>0</v>
      </c>
      <c r="W185" s="91">
        <f>VLOOKUP($A185,'Project Reference'!$A$2:$N$11,14)</f>
        <v>0</v>
      </c>
      <c r="X185" s="91">
        <f>VLOOKUP($A185,'Project Reference'!$A$2:$O$11,15)</f>
        <v>0</v>
      </c>
      <c r="Y185" s="91">
        <f>VLOOKUP($A185,'Project Reference'!$A$2:$P$11,16)</f>
        <v>0</v>
      </c>
      <c r="Z185" s="13">
        <f>VLOOKUP($A185,'Project Reference'!$A$2:$Q$11,17)</f>
        <v>0</v>
      </c>
    </row>
    <row r="186" spans="1:26" s="1" customFormat="1" x14ac:dyDescent="0.45">
      <c r="A186" s="96"/>
      <c r="B186" s="115"/>
      <c r="C186" s="92"/>
      <c r="D186" s="91"/>
      <c r="E186" s="12"/>
      <c r="F186" s="12"/>
      <c r="G186" s="12"/>
      <c r="H186" s="12"/>
      <c r="I186" s="12"/>
      <c r="J186" s="15"/>
      <c r="K186" s="40"/>
      <c r="L186" s="91">
        <f>VLOOKUP($A186,'Project Reference'!$A$2:$C$11,3)</f>
        <v>0</v>
      </c>
      <c r="M186" s="115">
        <f>VLOOKUP($A186,'Project Reference'!$A$2:$D$11,4)</f>
        <v>0</v>
      </c>
      <c r="N186" s="115">
        <f>VLOOKUP($A186,'Project Reference'!$A$2:$E$11,5)</f>
        <v>0</v>
      </c>
      <c r="O186" s="91">
        <f>VLOOKUP($A186,'Project Reference'!$A$2:$F$11,6)</f>
        <v>0</v>
      </c>
      <c r="P186" s="91">
        <f>VLOOKUP($A186,'Project Reference'!$A$2:$G$11,7)</f>
        <v>0</v>
      </c>
      <c r="Q186" s="91">
        <f>VLOOKUP($A186,'Project Reference'!$A$2:$H$11,8)</f>
        <v>0</v>
      </c>
      <c r="R186" s="91">
        <f>VLOOKUP($A186,'Project Reference'!$A$2:$I$11,9)</f>
        <v>0</v>
      </c>
      <c r="S186" s="91">
        <f>VLOOKUP($A186,'Project Reference'!$A$2:$J$11,10)</f>
        <v>0</v>
      </c>
      <c r="T186" s="91">
        <f>VLOOKUP($A186,'Project Reference'!$A$2:$K$11,11)</f>
        <v>0</v>
      </c>
      <c r="U186" s="91">
        <f>VLOOKUP($A186,'Project Reference'!$A$2:$L$11,12)</f>
        <v>0</v>
      </c>
      <c r="V186" s="91">
        <f>VLOOKUP($A186,'Project Reference'!$A$2:$M$11,13)</f>
        <v>0</v>
      </c>
      <c r="W186" s="91">
        <f>VLOOKUP($A186,'Project Reference'!$A$2:$N$11,14)</f>
        <v>0</v>
      </c>
      <c r="X186" s="91">
        <f>VLOOKUP($A186,'Project Reference'!$A$2:$O$11,15)</f>
        <v>0</v>
      </c>
      <c r="Y186" s="91">
        <f>VLOOKUP($A186,'Project Reference'!$A$2:$P$11,16)</f>
        <v>0</v>
      </c>
      <c r="Z186" s="13">
        <f>VLOOKUP($A186,'Project Reference'!$A$2:$Q$11,17)</f>
        <v>0</v>
      </c>
    </row>
    <row r="187" spans="1:26" s="1" customFormat="1" x14ac:dyDescent="0.45">
      <c r="A187" s="96"/>
      <c r="B187" s="115"/>
      <c r="C187" s="92"/>
      <c r="D187" s="91"/>
      <c r="E187" s="12"/>
      <c r="F187" s="12"/>
      <c r="G187" s="12"/>
      <c r="H187" s="12"/>
      <c r="I187" s="12"/>
      <c r="J187" s="15"/>
      <c r="K187" s="40"/>
      <c r="L187" s="96"/>
      <c r="M187" s="115"/>
      <c r="N187" s="115"/>
      <c r="O187" s="91"/>
      <c r="P187" s="91"/>
      <c r="Q187" s="91"/>
      <c r="R187" s="91"/>
      <c r="S187" s="91"/>
      <c r="T187" s="91"/>
      <c r="U187" s="91"/>
      <c r="V187" s="91"/>
      <c r="W187" s="91"/>
      <c r="X187" s="91"/>
      <c r="Y187" s="198"/>
      <c r="Z187" s="13"/>
    </row>
    <row r="188" spans="1:26" s="1" customFormat="1" x14ac:dyDescent="0.45">
      <c r="A188" s="96"/>
      <c r="B188" s="115"/>
      <c r="C188" s="92"/>
      <c r="D188" s="91"/>
      <c r="E188" s="12"/>
      <c r="F188" s="12"/>
      <c r="G188" s="12"/>
      <c r="H188" s="12"/>
      <c r="I188" s="12"/>
      <c r="J188" s="15"/>
      <c r="K188" s="40"/>
      <c r="L188" s="96"/>
      <c r="M188" s="115"/>
      <c r="N188" s="115"/>
      <c r="O188" s="91"/>
      <c r="P188" s="91"/>
      <c r="Q188" s="91"/>
      <c r="R188" s="91"/>
      <c r="S188" s="91"/>
      <c r="T188" s="91"/>
      <c r="U188" s="91"/>
      <c r="V188" s="91"/>
      <c r="W188" s="91"/>
      <c r="X188" s="91"/>
      <c r="Y188" s="198"/>
      <c r="Z188" s="13"/>
    </row>
    <row r="189" spans="1:26" s="1" customFormat="1" x14ac:dyDescent="0.45">
      <c r="A189" s="96"/>
      <c r="B189" s="115"/>
      <c r="C189" s="92"/>
      <c r="D189" s="91"/>
      <c r="E189" s="12"/>
      <c r="F189" s="12"/>
      <c r="G189" s="12"/>
      <c r="H189" s="12"/>
      <c r="I189" s="12"/>
      <c r="J189" s="15"/>
      <c r="K189" s="40"/>
      <c r="L189" s="96"/>
      <c r="M189" s="115"/>
      <c r="N189" s="115"/>
      <c r="O189" s="91"/>
      <c r="P189" s="91"/>
      <c r="Q189" s="91"/>
      <c r="R189" s="91"/>
      <c r="S189" s="91"/>
      <c r="T189" s="91"/>
      <c r="U189" s="91"/>
      <c r="V189" s="91"/>
      <c r="W189" s="91"/>
      <c r="X189" s="91"/>
      <c r="Y189" s="198"/>
      <c r="Z189" s="13"/>
    </row>
    <row r="190" spans="1:26" s="1" customFormat="1" x14ac:dyDescent="0.45">
      <c r="A190" s="96"/>
      <c r="B190" s="115"/>
      <c r="C190" s="92"/>
      <c r="D190" s="91"/>
      <c r="E190" s="12"/>
      <c r="F190" s="12"/>
      <c r="G190" s="12"/>
      <c r="H190" s="12"/>
      <c r="I190" s="12"/>
      <c r="J190" s="15"/>
      <c r="K190" s="40"/>
      <c r="L190" s="96"/>
      <c r="M190" s="115"/>
      <c r="N190" s="115"/>
      <c r="O190" s="91"/>
      <c r="P190" s="91"/>
      <c r="Q190" s="91"/>
      <c r="R190" s="91"/>
      <c r="S190" s="91"/>
      <c r="T190" s="91"/>
      <c r="U190" s="91"/>
      <c r="V190" s="91"/>
      <c r="W190" s="91"/>
      <c r="X190" s="91"/>
      <c r="Y190" s="198"/>
      <c r="Z190" s="13"/>
    </row>
    <row r="191" spans="1:26" s="1" customFormat="1" x14ac:dyDescent="0.45">
      <c r="A191" s="96"/>
      <c r="B191" s="115"/>
      <c r="C191" s="92"/>
      <c r="D191" s="91"/>
      <c r="E191" s="12"/>
      <c r="F191" s="12"/>
      <c r="G191" s="12"/>
      <c r="H191" s="12"/>
      <c r="I191" s="12"/>
      <c r="J191" s="15"/>
      <c r="K191" s="40"/>
      <c r="L191" s="96"/>
      <c r="M191" s="115"/>
      <c r="N191" s="115"/>
      <c r="O191" s="91"/>
      <c r="P191" s="91"/>
      <c r="Q191" s="91"/>
      <c r="R191" s="91"/>
      <c r="S191" s="91"/>
      <c r="T191" s="91"/>
      <c r="U191" s="91"/>
      <c r="V191" s="91"/>
      <c r="W191" s="91"/>
      <c r="X191" s="91"/>
      <c r="Y191" s="198"/>
      <c r="Z191" s="13"/>
    </row>
    <row r="192" spans="1:26" s="1" customFormat="1" x14ac:dyDescent="0.45">
      <c r="A192" s="96"/>
      <c r="B192" s="115"/>
      <c r="C192" s="92"/>
      <c r="D192" s="91"/>
      <c r="E192" s="12"/>
      <c r="F192" s="12"/>
      <c r="G192" s="12"/>
      <c r="H192" s="12"/>
      <c r="I192" s="12"/>
      <c r="J192" s="15"/>
      <c r="K192" s="40"/>
      <c r="L192" s="96"/>
      <c r="M192" s="115"/>
      <c r="N192" s="115"/>
      <c r="O192" s="91"/>
      <c r="P192" s="91"/>
      <c r="Q192" s="91"/>
      <c r="R192" s="91"/>
      <c r="S192" s="91"/>
      <c r="T192" s="91"/>
      <c r="U192" s="91"/>
      <c r="V192" s="91"/>
      <c r="W192" s="91"/>
      <c r="X192" s="91"/>
      <c r="Y192" s="198"/>
      <c r="Z192" s="13"/>
    </row>
    <row r="193" spans="1:26" s="1" customFormat="1" x14ac:dyDescent="0.45">
      <c r="A193" s="96"/>
      <c r="B193" s="115"/>
      <c r="C193" s="92"/>
      <c r="D193" s="91"/>
      <c r="E193" s="12"/>
      <c r="F193" s="12"/>
      <c r="G193" s="12"/>
      <c r="H193" s="12"/>
      <c r="I193" s="12"/>
      <c r="J193" s="15"/>
      <c r="K193" s="40"/>
      <c r="L193" s="96"/>
      <c r="M193" s="115"/>
      <c r="N193" s="115"/>
      <c r="O193" s="91"/>
      <c r="P193" s="91"/>
      <c r="Q193" s="91"/>
      <c r="R193" s="91"/>
      <c r="S193" s="91"/>
      <c r="T193" s="91"/>
      <c r="U193" s="91"/>
      <c r="V193" s="91"/>
      <c r="W193" s="91"/>
      <c r="X193" s="91"/>
      <c r="Y193" s="198"/>
      <c r="Z193" s="13"/>
    </row>
    <row r="194" spans="1:26" s="1" customFormat="1" x14ac:dyDescent="0.45">
      <c r="A194" s="96"/>
      <c r="B194" s="115"/>
      <c r="C194" s="92"/>
      <c r="D194" s="91"/>
      <c r="E194" s="12"/>
      <c r="F194" s="12"/>
      <c r="G194" s="12"/>
      <c r="H194" s="12"/>
      <c r="I194" s="12"/>
      <c r="J194" s="15"/>
      <c r="K194" s="40"/>
      <c r="L194" s="96"/>
      <c r="M194" s="115"/>
      <c r="N194" s="115"/>
      <c r="O194" s="91"/>
      <c r="P194" s="91"/>
      <c r="Q194" s="91"/>
      <c r="R194" s="91"/>
      <c r="S194" s="91"/>
      <c r="T194" s="91"/>
      <c r="U194" s="91"/>
      <c r="V194" s="91"/>
      <c r="W194" s="91"/>
      <c r="X194" s="91"/>
      <c r="Y194" s="198"/>
      <c r="Z194" s="13"/>
    </row>
    <row r="195" spans="1:26" s="1" customFormat="1" x14ac:dyDescent="0.45">
      <c r="A195" s="96"/>
      <c r="B195" s="115"/>
      <c r="C195" s="92"/>
      <c r="D195" s="91"/>
      <c r="E195" s="12"/>
      <c r="F195" s="12"/>
      <c r="G195" s="12"/>
      <c r="H195" s="12"/>
      <c r="I195" s="12"/>
      <c r="J195" s="15"/>
      <c r="K195" s="40"/>
      <c r="L195" s="96"/>
      <c r="M195" s="115"/>
      <c r="N195" s="115"/>
      <c r="O195" s="91"/>
      <c r="P195" s="91"/>
      <c r="Q195" s="91"/>
      <c r="R195" s="91"/>
      <c r="S195" s="91"/>
      <c r="T195" s="91"/>
      <c r="U195" s="91"/>
      <c r="V195" s="91"/>
      <c r="W195" s="91"/>
      <c r="X195" s="91"/>
      <c r="Y195" s="198"/>
      <c r="Z195" s="13"/>
    </row>
    <row r="196" spans="1:26" s="1" customFormat="1" x14ac:dyDescent="0.45">
      <c r="A196" s="96"/>
      <c r="B196" s="115"/>
      <c r="C196" s="92"/>
      <c r="D196" s="91"/>
      <c r="E196" s="12"/>
      <c r="F196" s="12"/>
      <c r="G196" s="12"/>
      <c r="H196" s="12"/>
      <c r="I196" s="12"/>
      <c r="J196" s="15"/>
      <c r="K196" s="40"/>
      <c r="L196" s="96"/>
      <c r="M196" s="115"/>
      <c r="N196" s="115"/>
      <c r="O196" s="91"/>
      <c r="P196" s="91"/>
      <c r="Q196" s="91"/>
      <c r="R196" s="91"/>
      <c r="S196" s="91"/>
      <c r="T196" s="91"/>
      <c r="U196" s="91"/>
      <c r="V196" s="91"/>
      <c r="W196" s="91"/>
      <c r="X196" s="91"/>
      <c r="Y196" s="198"/>
      <c r="Z196" s="13"/>
    </row>
    <row r="197" spans="1:26" s="1" customFormat="1" x14ac:dyDescent="0.45">
      <c r="A197" s="96"/>
      <c r="B197" s="115"/>
      <c r="C197" s="92"/>
      <c r="D197" s="91"/>
      <c r="E197" s="12"/>
      <c r="F197" s="12"/>
      <c r="G197" s="12"/>
      <c r="H197" s="12"/>
      <c r="I197" s="12"/>
      <c r="J197" s="15"/>
      <c r="K197" s="40"/>
      <c r="L197" s="96"/>
      <c r="M197" s="115"/>
      <c r="N197" s="115"/>
      <c r="O197" s="91"/>
      <c r="P197" s="91"/>
      <c r="Q197" s="91"/>
      <c r="R197" s="91"/>
      <c r="S197" s="91"/>
      <c r="T197" s="91"/>
      <c r="U197" s="91"/>
      <c r="V197" s="91"/>
      <c r="W197" s="91"/>
      <c r="X197" s="91"/>
      <c r="Y197" s="198"/>
      <c r="Z197" s="13"/>
    </row>
    <row r="198" spans="1:26" s="1" customFormat="1" x14ac:dyDescent="0.45">
      <c r="A198" s="96"/>
      <c r="B198" s="115"/>
      <c r="C198" s="92"/>
      <c r="D198" s="91"/>
      <c r="E198" s="12"/>
      <c r="F198" s="12"/>
      <c r="G198" s="12"/>
      <c r="H198" s="12"/>
      <c r="I198" s="12"/>
      <c r="J198" s="15"/>
      <c r="K198" s="40"/>
      <c r="L198" s="96"/>
      <c r="M198" s="115"/>
      <c r="N198" s="115"/>
      <c r="O198" s="91"/>
      <c r="P198" s="91"/>
      <c r="Q198" s="91"/>
      <c r="R198" s="91"/>
      <c r="S198" s="91"/>
      <c r="T198" s="91"/>
      <c r="U198" s="91"/>
      <c r="V198" s="91"/>
      <c r="W198" s="91"/>
      <c r="X198" s="91"/>
      <c r="Y198" s="198"/>
      <c r="Z198" s="13"/>
    </row>
    <row r="199" spans="1:26" s="1" customFormat="1" x14ac:dyDescent="0.45">
      <c r="A199" s="96"/>
      <c r="B199" s="115"/>
      <c r="C199" s="92"/>
      <c r="D199" s="91"/>
      <c r="E199" s="12"/>
      <c r="F199" s="12"/>
      <c r="G199" s="12"/>
      <c r="H199" s="12"/>
      <c r="I199" s="12"/>
      <c r="J199" s="15"/>
      <c r="K199" s="40"/>
      <c r="L199" s="96"/>
      <c r="M199" s="115"/>
      <c r="N199" s="115"/>
      <c r="O199" s="91"/>
      <c r="P199" s="91"/>
      <c r="Q199" s="91"/>
      <c r="R199" s="91"/>
      <c r="S199" s="91"/>
      <c r="T199" s="91"/>
      <c r="U199" s="91"/>
      <c r="V199" s="91"/>
      <c r="W199" s="91"/>
      <c r="X199" s="91"/>
      <c r="Y199" s="198"/>
      <c r="Z199" s="13"/>
    </row>
    <row r="200" spans="1:26" s="1" customFormat="1" x14ac:dyDescent="0.45">
      <c r="A200" s="96"/>
      <c r="B200" s="115"/>
      <c r="C200" s="92"/>
      <c r="D200" s="91"/>
      <c r="E200" s="12"/>
      <c r="F200" s="12"/>
      <c r="G200" s="12"/>
      <c r="H200" s="12"/>
      <c r="I200" s="12"/>
      <c r="J200" s="15"/>
      <c r="K200" s="40"/>
      <c r="L200" s="96"/>
      <c r="M200" s="115"/>
      <c r="N200" s="115"/>
      <c r="O200" s="91"/>
      <c r="P200" s="91"/>
      <c r="Q200" s="91"/>
      <c r="R200" s="91"/>
      <c r="S200" s="91"/>
      <c r="T200" s="91"/>
      <c r="U200" s="91"/>
      <c r="V200" s="91"/>
      <c r="W200" s="91"/>
      <c r="X200" s="91"/>
      <c r="Y200" s="198"/>
      <c r="Z200" s="13"/>
    </row>
    <row r="201" spans="1:26" s="1" customFormat="1" x14ac:dyDescent="0.45">
      <c r="A201" s="96"/>
      <c r="B201" s="115"/>
      <c r="C201" s="92"/>
      <c r="D201" s="91"/>
      <c r="E201" s="12"/>
      <c r="F201" s="12"/>
      <c r="G201" s="12"/>
      <c r="H201" s="12"/>
      <c r="I201" s="12"/>
      <c r="J201" s="15"/>
      <c r="K201" s="40"/>
      <c r="L201" s="96"/>
      <c r="M201" s="115"/>
      <c r="N201" s="115"/>
      <c r="O201" s="91"/>
      <c r="P201" s="91"/>
      <c r="Q201" s="91"/>
      <c r="R201" s="91"/>
      <c r="S201" s="91"/>
      <c r="T201" s="91"/>
      <c r="U201" s="91"/>
      <c r="V201" s="91"/>
      <c r="W201" s="91"/>
      <c r="X201" s="91"/>
      <c r="Y201" s="198"/>
      <c r="Z201" s="13"/>
    </row>
    <row r="202" spans="1:26" s="1" customFormat="1" x14ac:dyDescent="0.45">
      <c r="A202" s="96"/>
      <c r="B202" s="115"/>
      <c r="C202" s="92"/>
      <c r="D202" s="91"/>
      <c r="E202" s="12"/>
      <c r="F202" s="12"/>
      <c r="G202" s="12"/>
      <c r="H202" s="12"/>
      <c r="I202" s="12"/>
      <c r="J202" s="15"/>
      <c r="K202" s="40"/>
      <c r="L202" s="96"/>
      <c r="M202" s="115"/>
      <c r="N202" s="115"/>
      <c r="O202" s="91"/>
      <c r="P202" s="91"/>
      <c r="Q202" s="91"/>
      <c r="R202" s="91"/>
      <c r="S202" s="91"/>
      <c r="T202" s="91"/>
      <c r="U202" s="91"/>
      <c r="V202" s="91"/>
      <c r="W202" s="91"/>
      <c r="X202" s="91"/>
      <c r="Y202" s="198"/>
      <c r="Z202" s="13"/>
    </row>
    <row r="203" spans="1:26" s="1" customFormat="1" x14ac:dyDescent="0.45">
      <c r="A203" s="96"/>
      <c r="B203" s="115"/>
      <c r="C203" s="92"/>
      <c r="D203" s="91"/>
      <c r="E203" s="12"/>
      <c r="F203" s="12"/>
      <c r="G203" s="12"/>
      <c r="H203" s="12"/>
      <c r="I203" s="12"/>
      <c r="J203" s="15"/>
      <c r="K203" s="40"/>
      <c r="L203" s="96"/>
      <c r="M203" s="115"/>
      <c r="N203" s="115"/>
      <c r="O203" s="91"/>
      <c r="P203" s="91"/>
      <c r="Q203" s="91"/>
      <c r="R203" s="91"/>
      <c r="S203" s="91"/>
      <c r="T203" s="91"/>
      <c r="U203" s="91"/>
      <c r="V203" s="91"/>
      <c r="W203" s="91"/>
      <c r="X203" s="91"/>
      <c r="Y203" s="198"/>
      <c r="Z203" s="13"/>
    </row>
    <row r="204" spans="1:26" s="1" customFormat="1" x14ac:dyDescent="0.45">
      <c r="A204" s="96"/>
      <c r="B204" s="115"/>
      <c r="C204" s="92"/>
      <c r="D204" s="91"/>
      <c r="E204" s="12"/>
      <c r="F204" s="12"/>
      <c r="G204" s="12"/>
      <c r="H204" s="12"/>
      <c r="I204" s="12"/>
      <c r="J204" s="15"/>
      <c r="K204" s="40"/>
      <c r="L204" s="96"/>
      <c r="M204" s="115"/>
      <c r="N204" s="115"/>
      <c r="O204" s="91"/>
      <c r="P204" s="91"/>
      <c r="Q204" s="91"/>
      <c r="R204" s="91"/>
      <c r="S204" s="91"/>
      <c r="T204" s="91"/>
      <c r="U204" s="91"/>
      <c r="V204" s="91"/>
      <c r="W204" s="91"/>
      <c r="X204" s="91"/>
      <c r="Y204" s="198"/>
      <c r="Z204" s="13"/>
    </row>
    <row r="205" spans="1:26" s="1" customFormat="1" x14ac:dyDescent="0.45">
      <c r="A205" s="96"/>
      <c r="B205" s="115"/>
      <c r="C205" s="92"/>
      <c r="D205" s="91"/>
      <c r="E205" s="12"/>
      <c r="F205" s="12"/>
      <c r="G205" s="12"/>
      <c r="H205" s="12"/>
      <c r="I205" s="12"/>
      <c r="J205" s="15"/>
      <c r="K205" s="40"/>
      <c r="L205" s="96"/>
      <c r="M205" s="115"/>
      <c r="N205" s="115"/>
      <c r="O205" s="91"/>
      <c r="P205" s="91"/>
      <c r="Q205" s="91"/>
      <c r="R205" s="91"/>
      <c r="S205" s="91"/>
      <c r="T205" s="91"/>
      <c r="U205" s="91"/>
      <c r="V205" s="91"/>
      <c r="W205" s="91"/>
      <c r="X205" s="91"/>
      <c r="Y205" s="198"/>
      <c r="Z205" s="13"/>
    </row>
    <row r="206" spans="1:26" s="1" customFormat="1" x14ac:dyDescent="0.45">
      <c r="A206" s="96"/>
      <c r="B206" s="115"/>
      <c r="C206" s="92"/>
      <c r="D206" s="91"/>
      <c r="E206" s="12"/>
      <c r="F206" s="12"/>
      <c r="G206" s="12"/>
      <c r="H206" s="12"/>
      <c r="I206" s="12"/>
      <c r="J206" s="15"/>
      <c r="K206" s="40"/>
      <c r="L206" s="96"/>
      <c r="M206" s="115"/>
      <c r="N206" s="115"/>
      <c r="O206" s="91"/>
      <c r="P206" s="91"/>
      <c r="Q206" s="91"/>
      <c r="R206" s="91"/>
      <c r="S206" s="91"/>
      <c r="T206" s="91"/>
      <c r="U206" s="91"/>
      <c r="V206" s="91"/>
      <c r="W206" s="91"/>
      <c r="X206" s="91"/>
      <c r="Y206" s="198"/>
      <c r="Z206" s="13"/>
    </row>
    <row r="207" spans="1:26" s="1" customFormat="1" x14ac:dyDescent="0.45">
      <c r="A207" s="96"/>
      <c r="B207" s="115"/>
      <c r="C207" s="92"/>
      <c r="D207" s="91"/>
      <c r="E207" s="12"/>
      <c r="F207" s="12"/>
      <c r="G207" s="12"/>
      <c r="H207" s="12"/>
      <c r="I207" s="12"/>
      <c r="J207" s="15"/>
      <c r="K207" s="40"/>
      <c r="L207" s="96"/>
      <c r="M207" s="115"/>
      <c r="N207" s="115"/>
      <c r="O207" s="91"/>
      <c r="P207" s="91"/>
      <c r="Q207" s="91"/>
      <c r="R207" s="91"/>
      <c r="S207" s="91"/>
      <c r="T207" s="91"/>
      <c r="U207" s="91"/>
      <c r="V207" s="91"/>
      <c r="W207" s="91"/>
      <c r="X207" s="91"/>
      <c r="Y207" s="198"/>
      <c r="Z207" s="13"/>
    </row>
    <row r="208" spans="1:26" s="1" customFormat="1" x14ac:dyDescent="0.45">
      <c r="A208" s="96"/>
      <c r="B208" s="115"/>
      <c r="C208" s="92"/>
      <c r="D208" s="91"/>
      <c r="E208" s="12"/>
      <c r="F208" s="12"/>
      <c r="G208" s="12"/>
      <c r="H208" s="12"/>
      <c r="I208" s="12"/>
      <c r="J208" s="15"/>
      <c r="K208" s="40"/>
      <c r="L208" s="96"/>
      <c r="M208" s="115"/>
      <c r="N208" s="115"/>
      <c r="O208" s="91"/>
      <c r="P208" s="91"/>
      <c r="Q208" s="91"/>
      <c r="R208" s="91"/>
      <c r="S208" s="91"/>
      <c r="T208" s="91"/>
      <c r="U208" s="91"/>
      <c r="V208" s="91"/>
      <c r="W208" s="91"/>
      <c r="X208" s="91"/>
      <c r="Y208" s="198"/>
      <c r="Z208" s="13"/>
    </row>
    <row r="209" spans="1:26" s="1" customFormat="1" x14ac:dyDescent="0.45">
      <c r="A209" s="96"/>
      <c r="B209" s="115"/>
      <c r="C209" s="92"/>
      <c r="D209" s="91"/>
      <c r="E209" s="12"/>
      <c r="F209" s="12"/>
      <c r="G209" s="12"/>
      <c r="H209" s="12"/>
      <c r="I209" s="12"/>
      <c r="J209" s="15"/>
      <c r="K209" s="40"/>
      <c r="L209" s="96"/>
      <c r="M209" s="115"/>
      <c r="N209" s="115"/>
      <c r="O209" s="91"/>
      <c r="P209" s="91"/>
      <c r="Q209" s="91"/>
      <c r="R209" s="91"/>
      <c r="S209" s="91"/>
      <c r="T209" s="91"/>
      <c r="U209" s="91"/>
      <c r="V209" s="91"/>
      <c r="W209" s="91"/>
      <c r="X209" s="91"/>
      <c r="Y209" s="198"/>
      <c r="Z209" s="13"/>
    </row>
    <row r="210" spans="1:26" s="1" customFormat="1" x14ac:dyDescent="0.45">
      <c r="A210" s="96"/>
      <c r="B210" s="115"/>
      <c r="C210" s="92"/>
      <c r="D210" s="91"/>
      <c r="E210" s="12"/>
      <c r="F210" s="12"/>
      <c r="G210" s="12"/>
      <c r="H210" s="12"/>
      <c r="I210" s="12"/>
      <c r="J210" s="15"/>
      <c r="K210" s="40"/>
      <c r="L210" s="96"/>
      <c r="M210" s="115"/>
      <c r="N210" s="115"/>
      <c r="O210" s="91"/>
      <c r="P210" s="91"/>
      <c r="Q210" s="91"/>
      <c r="R210" s="91"/>
      <c r="S210" s="91"/>
      <c r="T210" s="91"/>
      <c r="U210" s="91"/>
      <c r="V210" s="91"/>
      <c r="W210" s="91"/>
      <c r="X210" s="91"/>
      <c r="Y210" s="198"/>
      <c r="Z210" s="13"/>
    </row>
    <row r="211" spans="1:26" s="1" customFormat="1" x14ac:dyDescent="0.45">
      <c r="A211" s="96"/>
      <c r="B211" s="115"/>
      <c r="C211" s="92"/>
      <c r="D211" s="91"/>
      <c r="E211" s="12"/>
      <c r="F211" s="12"/>
      <c r="G211" s="12"/>
      <c r="H211" s="12"/>
      <c r="I211" s="12"/>
      <c r="J211" s="15"/>
      <c r="K211" s="40"/>
      <c r="L211" s="96"/>
      <c r="M211" s="115"/>
      <c r="N211" s="115"/>
      <c r="O211" s="91"/>
      <c r="P211" s="91"/>
      <c r="Q211" s="91"/>
      <c r="R211" s="91"/>
      <c r="S211" s="91"/>
      <c r="T211" s="91"/>
      <c r="U211" s="91"/>
      <c r="V211" s="91"/>
      <c r="W211" s="91"/>
      <c r="X211" s="91"/>
      <c r="Y211" s="198"/>
      <c r="Z211" s="13"/>
    </row>
    <row r="212" spans="1:26" s="1" customFormat="1" x14ac:dyDescent="0.45">
      <c r="A212" s="96"/>
      <c r="B212" s="115"/>
      <c r="C212" s="92"/>
      <c r="D212" s="91"/>
      <c r="E212" s="12"/>
      <c r="F212" s="12"/>
      <c r="G212" s="12"/>
      <c r="H212" s="12"/>
      <c r="I212" s="12"/>
      <c r="J212" s="15"/>
      <c r="K212" s="40"/>
      <c r="L212" s="96"/>
      <c r="M212" s="115"/>
      <c r="N212" s="115"/>
      <c r="O212" s="91"/>
      <c r="P212" s="91"/>
      <c r="Q212" s="91"/>
      <c r="R212" s="91"/>
      <c r="S212" s="91"/>
      <c r="T212" s="91"/>
      <c r="U212" s="91"/>
      <c r="V212" s="91"/>
      <c r="W212" s="91"/>
      <c r="X212" s="91"/>
      <c r="Y212" s="198"/>
      <c r="Z212" s="13"/>
    </row>
    <row r="213" spans="1:26" s="1" customFormat="1" x14ac:dyDescent="0.45">
      <c r="A213" s="96"/>
      <c r="B213" s="115"/>
      <c r="C213" s="92"/>
      <c r="D213" s="91"/>
      <c r="E213" s="12"/>
      <c r="F213" s="12"/>
      <c r="G213" s="12"/>
      <c r="H213" s="12"/>
      <c r="I213" s="12"/>
      <c r="J213" s="15"/>
      <c r="K213" s="40"/>
      <c r="L213" s="96"/>
      <c r="M213" s="115"/>
      <c r="N213" s="115"/>
      <c r="O213" s="91"/>
      <c r="P213" s="91"/>
      <c r="Q213" s="91"/>
      <c r="R213" s="91"/>
      <c r="S213" s="91"/>
      <c r="T213" s="91"/>
      <c r="U213" s="91"/>
      <c r="V213" s="91"/>
      <c r="W213" s="91"/>
      <c r="X213" s="91"/>
      <c r="Y213" s="198"/>
      <c r="Z213" s="13"/>
    </row>
    <row r="214" spans="1:26" s="1" customFormat="1" x14ac:dyDescent="0.45">
      <c r="A214" s="96"/>
      <c r="B214" s="115"/>
      <c r="C214" s="92"/>
      <c r="D214" s="91"/>
      <c r="E214" s="12"/>
      <c r="F214" s="12"/>
      <c r="G214" s="12"/>
      <c r="H214" s="12"/>
      <c r="I214" s="12"/>
      <c r="J214" s="15"/>
      <c r="K214" s="40"/>
      <c r="L214" s="96"/>
      <c r="M214" s="115"/>
      <c r="N214" s="115"/>
      <c r="O214" s="91"/>
      <c r="P214" s="91"/>
      <c r="Q214" s="91"/>
      <c r="R214" s="91"/>
      <c r="S214" s="91"/>
      <c r="T214" s="91"/>
      <c r="U214" s="91"/>
      <c r="V214" s="91"/>
      <c r="W214" s="91"/>
      <c r="X214" s="91"/>
      <c r="Y214" s="198"/>
      <c r="Z214" s="13"/>
    </row>
    <row r="215" spans="1:26" s="1" customFormat="1" x14ac:dyDescent="0.45">
      <c r="A215" s="96"/>
      <c r="B215" s="115"/>
      <c r="C215" s="92"/>
      <c r="D215" s="91"/>
      <c r="E215" s="12"/>
      <c r="F215" s="12"/>
      <c r="G215" s="12"/>
      <c r="H215" s="12"/>
      <c r="I215" s="12"/>
      <c r="J215" s="15"/>
      <c r="K215" s="40"/>
      <c r="L215" s="96"/>
      <c r="M215" s="115"/>
      <c r="N215" s="115"/>
      <c r="O215" s="91"/>
      <c r="P215" s="91"/>
      <c r="Q215" s="91"/>
      <c r="R215" s="91"/>
      <c r="S215" s="91"/>
      <c r="T215" s="91"/>
      <c r="U215" s="91"/>
      <c r="V215" s="91"/>
      <c r="W215" s="91"/>
      <c r="X215" s="91"/>
      <c r="Y215" s="198"/>
      <c r="Z215" s="13"/>
    </row>
    <row r="216" spans="1:26" s="1" customFormat="1" x14ac:dyDescent="0.45">
      <c r="A216" s="96"/>
      <c r="B216" s="115"/>
      <c r="C216" s="92"/>
      <c r="D216" s="91"/>
      <c r="E216" s="12"/>
      <c r="F216" s="12"/>
      <c r="G216" s="12"/>
      <c r="H216" s="12"/>
      <c r="I216" s="12"/>
      <c r="J216" s="15"/>
      <c r="K216" s="40"/>
      <c r="L216" s="96"/>
      <c r="M216" s="115"/>
      <c r="N216" s="115"/>
      <c r="O216" s="91"/>
      <c r="P216" s="91"/>
      <c r="Q216" s="91"/>
      <c r="R216" s="91"/>
      <c r="S216" s="91"/>
      <c r="T216" s="91"/>
      <c r="U216" s="91"/>
      <c r="V216" s="91"/>
      <c r="W216" s="91"/>
      <c r="X216" s="91"/>
      <c r="Y216" s="198"/>
      <c r="Z216" s="13"/>
    </row>
    <row r="217" spans="1:26" s="1" customFormat="1" x14ac:dyDescent="0.45">
      <c r="A217" s="96"/>
      <c r="B217" s="115"/>
      <c r="C217" s="92"/>
      <c r="D217" s="91"/>
      <c r="E217" s="12"/>
      <c r="F217" s="12"/>
      <c r="G217" s="12"/>
      <c r="H217" s="12"/>
      <c r="I217" s="12"/>
      <c r="J217" s="15"/>
      <c r="K217" s="40"/>
      <c r="L217" s="96"/>
      <c r="M217" s="115"/>
      <c r="N217" s="115"/>
      <c r="O217" s="91"/>
      <c r="P217" s="91"/>
      <c r="Q217" s="91"/>
      <c r="R217" s="91"/>
      <c r="S217" s="91"/>
      <c r="T217" s="91"/>
      <c r="U217" s="91"/>
      <c r="V217" s="91"/>
      <c r="W217" s="91"/>
      <c r="X217" s="91"/>
      <c r="Y217" s="198"/>
      <c r="Z217" s="13"/>
    </row>
    <row r="218" spans="1:26" s="1" customFormat="1" x14ac:dyDescent="0.45">
      <c r="A218" s="96"/>
      <c r="B218" s="115"/>
      <c r="C218" s="92"/>
      <c r="D218" s="91"/>
      <c r="E218" s="12"/>
      <c r="F218" s="12"/>
      <c r="G218" s="12"/>
      <c r="H218" s="12"/>
      <c r="I218" s="12"/>
      <c r="J218" s="15"/>
      <c r="K218" s="40"/>
      <c r="L218" s="96"/>
      <c r="M218" s="115"/>
      <c r="N218" s="115"/>
      <c r="O218" s="91"/>
      <c r="P218" s="91"/>
      <c r="Q218" s="91"/>
      <c r="R218" s="91"/>
      <c r="S218" s="91"/>
      <c r="T218" s="91"/>
      <c r="U218" s="91"/>
      <c r="V218" s="91"/>
      <c r="W218" s="91"/>
      <c r="X218" s="91"/>
      <c r="Y218" s="198"/>
      <c r="Z218" s="13"/>
    </row>
    <row r="219" spans="1:26" s="1" customFormat="1" x14ac:dyDescent="0.45">
      <c r="A219" s="96"/>
      <c r="B219" s="115"/>
      <c r="C219" s="92"/>
      <c r="D219" s="91"/>
      <c r="E219" s="12"/>
      <c r="F219" s="12"/>
      <c r="G219" s="12"/>
      <c r="H219" s="12"/>
      <c r="I219" s="12"/>
      <c r="J219" s="15"/>
      <c r="K219" s="40"/>
      <c r="L219" s="96"/>
      <c r="M219" s="115"/>
      <c r="N219" s="115"/>
      <c r="O219" s="91"/>
      <c r="P219" s="91"/>
      <c r="Q219" s="91"/>
      <c r="R219" s="91"/>
      <c r="S219" s="91"/>
      <c r="T219" s="91"/>
      <c r="U219" s="91"/>
      <c r="V219" s="91"/>
      <c r="W219" s="91"/>
      <c r="X219" s="91"/>
      <c r="Y219" s="198"/>
      <c r="Z219" s="13"/>
    </row>
    <row r="220" spans="1:26" s="1" customFormat="1" x14ac:dyDescent="0.45">
      <c r="A220" s="96"/>
      <c r="B220" s="115"/>
      <c r="C220" s="92"/>
      <c r="D220" s="91"/>
      <c r="E220" s="12"/>
      <c r="F220" s="12"/>
      <c r="G220" s="12"/>
      <c r="H220" s="12"/>
      <c r="I220" s="12"/>
      <c r="J220" s="15"/>
      <c r="K220" s="40"/>
      <c r="L220" s="96"/>
      <c r="M220" s="115"/>
      <c r="N220" s="115"/>
      <c r="O220" s="91"/>
      <c r="P220" s="91"/>
      <c r="Q220" s="91"/>
      <c r="R220" s="91"/>
      <c r="S220" s="91"/>
      <c r="T220" s="91"/>
      <c r="U220" s="91"/>
      <c r="V220" s="91"/>
      <c r="W220" s="91"/>
      <c r="X220" s="91"/>
      <c r="Y220" s="198"/>
      <c r="Z220" s="13"/>
    </row>
    <row r="221" spans="1:26" s="1" customFormat="1" x14ac:dyDescent="0.45">
      <c r="A221" s="96"/>
      <c r="B221" s="115"/>
      <c r="C221" s="92"/>
      <c r="D221" s="91"/>
      <c r="E221" s="12"/>
      <c r="F221" s="12"/>
      <c r="G221" s="12"/>
      <c r="H221" s="12"/>
      <c r="I221" s="12"/>
      <c r="J221" s="15"/>
      <c r="K221" s="40"/>
      <c r="L221" s="96"/>
      <c r="M221" s="115"/>
      <c r="N221" s="115"/>
      <c r="O221" s="91"/>
      <c r="P221" s="91"/>
      <c r="Q221" s="91"/>
      <c r="R221" s="91"/>
      <c r="S221" s="91"/>
      <c r="T221" s="91"/>
      <c r="U221" s="91"/>
      <c r="V221" s="91"/>
      <c r="W221" s="91"/>
      <c r="X221" s="91"/>
      <c r="Y221" s="198"/>
      <c r="Z221" s="13"/>
    </row>
    <row r="222" spans="1:26" s="1" customFormat="1" x14ac:dyDescent="0.45">
      <c r="A222" s="96"/>
      <c r="B222" s="115"/>
      <c r="C222" s="92"/>
      <c r="D222" s="91"/>
      <c r="E222" s="12"/>
      <c r="F222" s="12"/>
      <c r="G222" s="12"/>
      <c r="H222" s="12"/>
      <c r="I222" s="12"/>
      <c r="J222" s="15"/>
      <c r="K222" s="40"/>
      <c r="L222" s="96"/>
      <c r="M222" s="115"/>
      <c r="N222" s="115"/>
      <c r="O222" s="91"/>
      <c r="P222" s="91"/>
      <c r="Q222" s="91"/>
      <c r="R222" s="91"/>
      <c r="S222" s="91"/>
      <c r="T222" s="91"/>
      <c r="U222" s="91"/>
      <c r="V222" s="91"/>
      <c r="W222" s="91"/>
      <c r="X222" s="91"/>
      <c r="Y222" s="198"/>
      <c r="Z222" s="13"/>
    </row>
    <row r="223" spans="1:26" s="1" customFormat="1" x14ac:dyDescent="0.45">
      <c r="A223" s="96"/>
      <c r="B223" s="115"/>
      <c r="C223" s="92"/>
      <c r="D223" s="91"/>
      <c r="E223" s="12"/>
      <c r="F223" s="12"/>
      <c r="G223" s="12"/>
      <c r="H223" s="12"/>
      <c r="I223" s="12"/>
      <c r="J223" s="15"/>
      <c r="K223" s="40"/>
      <c r="L223" s="96"/>
      <c r="M223" s="115"/>
      <c r="N223" s="115"/>
      <c r="O223" s="91"/>
      <c r="P223" s="91"/>
      <c r="Q223" s="91"/>
      <c r="R223" s="91"/>
      <c r="S223" s="91"/>
      <c r="T223" s="91"/>
      <c r="U223" s="91"/>
      <c r="V223" s="91"/>
      <c r="W223" s="91"/>
      <c r="X223" s="91"/>
      <c r="Y223" s="198"/>
      <c r="Z223" s="13"/>
    </row>
    <row r="224" spans="1:26" s="1" customFormat="1" x14ac:dyDescent="0.45">
      <c r="A224" s="96"/>
      <c r="B224" s="115"/>
      <c r="C224" s="92"/>
      <c r="D224" s="91"/>
      <c r="E224" s="12"/>
      <c r="F224" s="12"/>
      <c r="G224" s="12"/>
      <c r="H224" s="12"/>
      <c r="I224" s="12"/>
      <c r="J224" s="15"/>
      <c r="K224" s="40"/>
      <c r="L224" s="96"/>
      <c r="M224" s="115"/>
      <c r="N224" s="115"/>
      <c r="O224" s="91"/>
      <c r="P224" s="91"/>
      <c r="Q224" s="91"/>
      <c r="R224" s="91"/>
      <c r="S224" s="91"/>
      <c r="T224" s="91"/>
      <c r="U224" s="91"/>
      <c r="V224" s="91"/>
      <c r="W224" s="91"/>
      <c r="X224" s="91"/>
      <c r="Y224" s="198"/>
      <c r="Z224" s="13"/>
    </row>
    <row r="225" spans="1:26" s="1" customFormat="1" x14ac:dyDescent="0.45">
      <c r="A225" s="96"/>
      <c r="B225" s="115"/>
      <c r="C225" s="92"/>
      <c r="D225" s="91"/>
      <c r="E225" s="12"/>
      <c r="F225" s="12"/>
      <c r="G225" s="12"/>
      <c r="H225" s="12"/>
      <c r="I225" s="12"/>
      <c r="J225" s="15"/>
      <c r="K225" s="40"/>
      <c r="L225" s="96"/>
      <c r="M225" s="115"/>
      <c r="N225" s="115"/>
      <c r="O225" s="91"/>
      <c r="P225" s="91"/>
      <c r="Q225" s="91"/>
      <c r="R225" s="91"/>
      <c r="S225" s="91"/>
      <c r="T225" s="91"/>
      <c r="U225" s="91"/>
      <c r="V225" s="91"/>
      <c r="W225" s="91"/>
      <c r="X225" s="91"/>
      <c r="Y225" s="198"/>
      <c r="Z225" s="13"/>
    </row>
    <row r="226" spans="1:26" s="1" customFormat="1" x14ac:dyDescent="0.45">
      <c r="A226" s="96"/>
      <c r="B226" s="115"/>
      <c r="C226" s="92"/>
      <c r="D226" s="91"/>
      <c r="E226" s="12"/>
      <c r="F226" s="12"/>
      <c r="G226" s="12"/>
      <c r="H226" s="12"/>
      <c r="I226" s="12"/>
      <c r="J226" s="15"/>
      <c r="K226" s="40"/>
      <c r="L226" s="96"/>
      <c r="M226" s="115"/>
      <c r="N226" s="115"/>
      <c r="O226" s="91"/>
      <c r="P226" s="91"/>
      <c r="Q226" s="91"/>
      <c r="R226" s="91"/>
      <c r="S226" s="91"/>
      <c r="T226" s="91"/>
      <c r="U226" s="91"/>
      <c r="V226" s="91"/>
      <c r="W226" s="91"/>
      <c r="X226" s="91"/>
      <c r="Y226" s="198"/>
      <c r="Z226" s="13"/>
    </row>
    <row r="227" spans="1:26" s="1" customFormat="1" x14ac:dyDescent="0.45">
      <c r="A227" s="96"/>
      <c r="B227" s="115"/>
      <c r="C227" s="92"/>
      <c r="D227" s="91"/>
      <c r="E227" s="12"/>
      <c r="F227" s="12"/>
      <c r="G227" s="12"/>
      <c r="H227" s="12"/>
      <c r="I227" s="12"/>
      <c r="J227" s="15"/>
      <c r="K227" s="40"/>
      <c r="L227" s="96"/>
      <c r="M227" s="115"/>
      <c r="N227" s="115"/>
      <c r="O227" s="91"/>
      <c r="P227" s="91"/>
      <c r="Q227" s="91"/>
      <c r="R227" s="91"/>
      <c r="S227" s="91"/>
      <c r="T227" s="91"/>
      <c r="U227" s="91"/>
      <c r="V227" s="91"/>
      <c r="W227" s="91"/>
      <c r="X227" s="91"/>
      <c r="Y227" s="198"/>
      <c r="Z227" s="13"/>
    </row>
    <row r="228" spans="1:26" s="1" customFormat="1" x14ac:dyDescent="0.45">
      <c r="A228" s="96"/>
      <c r="B228" s="115"/>
      <c r="C228" s="92"/>
      <c r="D228" s="91"/>
      <c r="E228" s="12"/>
      <c r="F228" s="12"/>
      <c r="G228" s="12"/>
      <c r="H228" s="12"/>
      <c r="I228" s="12"/>
      <c r="J228" s="15"/>
      <c r="K228" s="40"/>
      <c r="L228" s="96"/>
      <c r="M228" s="115"/>
      <c r="N228" s="115"/>
      <c r="O228" s="91"/>
      <c r="P228" s="91"/>
      <c r="Q228" s="91"/>
      <c r="R228" s="91"/>
      <c r="S228" s="91"/>
      <c r="T228" s="91"/>
      <c r="U228" s="91"/>
      <c r="V228" s="91"/>
      <c r="W228" s="91"/>
      <c r="X228" s="91"/>
      <c r="Y228" s="198"/>
      <c r="Z228" s="13"/>
    </row>
    <row r="229" spans="1:26" s="1" customFormat="1" x14ac:dyDescent="0.45">
      <c r="A229" s="96"/>
      <c r="B229" s="115"/>
      <c r="C229" s="92"/>
      <c r="D229" s="91"/>
      <c r="E229" s="12"/>
      <c r="F229" s="12"/>
      <c r="G229" s="12"/>
      <c r="H229" s="12"/>
      <c r="I229" s="12"/>
      <c r="J229" s="15"/>
      <c r="K229" s="40"/>
      <c r="L229" s="96"/>
      <c r="M229" s="115"/>
      <c r="N229" s="115"/>
      <c r="O229" s="91"/>
      <c r="P229" s="91"/>
      <c r="Q229" s="91"/>
      <c r="R229" s="91"/>
      <c r="S229" s="91"/>
      <c r="T229" s="91"/>
      <c r="U229" s="91"/>
      <c r="V229" s="91"/>
      <c r="W229" s="91"/>
      <c r="X229" s="91"/>
      <c r="Y229" s="198"/>
      <c r="Z229" s="13"/>
    </row>
    <row r="230" spans="1:26" s="1" customFormat="1" x14ac:dyDescent="0.45">
      <c r="A230" s="96"/>
      <c r="B230" s="115"/>
      <c r="C230" s="92"/>
      <c r="D230" s="91"/>
      <c r="E230" s="12"/>
      <c r="F230" s="12"/>
      <c r="G230" s="12"/>
      <c r="H230" s="12"/>
      <c r="I230" s="12"/>
      <c r="J230" s="15"/>
      <c r="K230" s="40"/>
      <c r="L230" s="96"/>
      <c r="M230" s="115"/>
      <c r="N230" s="115"/>
      <c r="O230" s="91"/>
      <c r="P230" s="91"/>
      <c r="Q230" s="91"/>
      <c r="R230" s="91"/>
      <c r="S230" s="91"/>
      <c r="T230" s="91"/>
      <c r="U230" s="91"/>
      <c r="V230" s="91"/>
      <c r="W230" s="91"/>
      <c r="X230" s="91"/>
      <c r="Y230" s="198"/>
      <c r="Z230" s="13"/>
    </row>
    <row r="231" spans="1:26" s="1" customFormat="1" x14ac:dyDescent="0.45">
      <c r="A231" s="96"/>
      <c r="B231" s="115"/>
      <c r="C231" s="92"/>
      <c r="D231" s="91"/>
      <c r="E231" s="12"/>
      <c r="F231" s="12"/>
      <c r="G231" s="12"/>
      <c r="H231" s="12"/>
      <c r="I231" s="12"/>
      <c r="J231" s="15"/>
      <c r="K231" s="40"/>
      <c r="L231" s="96"/>
      <c r="M231" s="115"/>
      <c r="N231" s="115"/>
      <c r="O231" s="91"/>
      <c r="P231" s="91"/>
      <c r="Q231" s="91"/>
      <c r="R231" s="91"/>
      <c r="S231" s="91"/>
      <c r="T231" s="91"/>
      <c r="U231" s="91"/>
      <c r="V231" s="91"/>
      <c r="W231" s="91"/>
      <c r="X231" s="91"/>
      <c r="Y231" s="198"/>
      <c r="Z231" s="13"/>
    </row>
    <row r="232" spans="1:26" s="1" customFormat="1" x14ac:dyDescent="0.45">
      <c r="A232" s="96"/>
      <c r="B232" s="115"/>
      <c r="C232" s="92"/>
      <c r="D232" s="91"/>
      <c r="E232" s="12"/>
      <c r="F232" s="12"/>
      <c r="G232" s="12"/>
      <c r="H232" s="12"/>
      <c r="I232" s="12"/>
      <c r="J232" s="15"/>
      <c r="K232" s="40"/>
      <c r="L232" s="96"/>
      <c r="M232" s="115"/>
      <c r="N232" s="115"/>
      <c r="O232" s="91"/>
      <c r="P232" s="91"/>
      <c r="Q232" s="91"/>
      <c r="R232" s="91"/>
      <c r="S232" s="91"/>
      <c r="T232" s="91"/>
      <c r="U232" s="91"/>
      <c r="V232" s="91"/>
      <c r="W232" s="91"/>
      <c r="X232" s="91"/>
      <c r="Y232" s="198"/>
      <c r="Z232" s="13"/>
    </row>
    <row r="233" spans="1:26" s="1" customFormat="1" x14ac:dyDescent="0.45">
      <c r="A233" s="96"/>
      <c r="B233" s="115"/>
      <c r="C233" s="92"/>
      <c r="D233" s="91"/>
      <c r="E233" s="12"/>
      <c r="F233" s="12"/>
      <c r="G233" s="12"/>
      <c r="H233" s="12"/>
      <c r="I233" s="12"/>
      <c r="J233" s="15"/>
      <c r="K233" s="40"/>
      <c r="L233" s="96"/>
      <c r="M233" s="115"/>
      <c r="N233" s="115"/>
      <c r="O233" s="91"/>
      <c r="P233" s="91"/>
      <c r="Q233" s="91"/>
      <c r="R233" s="91"/>
      <c r="S233" s="91"/>
      <c r="T233" s="91"/>
      <c r="U233" s="91"/>
      <c r="V233" s="91"/>
      <c r="W233" s="91"/>
      <c r="X233" s="91"/>
      <c r="Y233" s="198"/>
      <c r="Z233" s="13"/>
    </row>
    <row r="234" spans="1:26" s="1" customFormat="1" x14ac:dyDescent="0.45">
      <c r="A234" s="96"/>
      <c r="B234" s="115"/>
      <c r="C234" s="92"/>
      <c r="D234" s="91"/>
      <c r="E234" s="12"/>
      <c r="F234" s="12"/>
      <c r="G234" s="12"/>
      <c r="H234" s="12"/>
      <c r="I234" s="12"/>
      <c r="J234" s="15"/>
      <c r="K234" s="40"/>
      <c r="L234" s="96"/>
      <c r="M234" s="115"/>
      <c r="N234" s="115"/>
      <c r="O234" s="91"/>
      <c r="P234" s="91"/>
      <c r="Q234" s="91"/>
      <c r="R234" s="91"/>
      <c r="S234" s="91"/>
      <c r="T234" s="91"/>
      <c r="U234" s="91"/>
      <c r="V234" s="91"/>
      <c r="W234" s="91"/>
      <c r="X234" s="91"/>
      <c r="Y234" s="198"/>
      <c r="Z234" s="13"/>
    </row>
    <row r="235" spans="1:26" s="1" customFormat="1" x14ac:dyDescent="0.45">
      <c r="A235" s="96"/>
      <c r="B235" s="115"/>
      <c r="C235" s="92"/>
      <c r="D235" s="91"/>
      <c r="E235" s="12"/>
      <c r="F235" s="12"/>
      <c r="G235" s="12"/>
      <c r="H235" s="12"/>
      <c r="I235" s="12"/>
      <c r="J235" s="15"/>
      <c r="K235" s="40"/>
      <c r="L235" s="96"/>
      <c r="M235" s="115"/>
      <c r="N235" s="115"/>
      <c r="O235" s="91"/>
      <c r="P235" s="91"/>
      <c r="Q235" s="91"/>
      <c r="R235" s="91"/>
      <c r="S235" s="91"/>
      <c r="T235" s="91"/>
      <c r="U235" s="91"/>
      <c r="V235" s="91"/>
      <c r="W235" s="91"/>
      <c r="X235" s="91"/>
      <c r="Y235" s="198"/>
      <c r="Z235" s="13"/>
    </row>
    <row r="236" spans="1:26" s="1" customFormat="1" x14ac:dyDescent="0.45">
      <c r="A236" s="96"/>
      <c r="B236" s="115"/>
      <c r="C236" s="92"/>
      <c r="D236" s="91"/>
      <c r="E236" s="12"/>
      <c r="F236" s="12"/>
      <c r="G236" s="12"/>
      <c r="H236" s="12"/>
      <c r="I236" s="12"/>
      <c r="J236" s="15"/>
      <c r="K236" s="40"/>
      <c r="L236" s="96"/>
      <c r="M236" s="115"/>
      <c r="N236" s="115"/>
      <c r="O236" s="91"/>
      <c r="P236" s="91"/>
      <c r="Q236" s="91"/>
      <c r="R236" s="91"/>
      <c r="S236" s="91"/>
      <c r="T236" s="91"/>
      <c r="U236" s="91"/>
      <c r="V236" s="91"/>
      <c r="W236" s="91"/>
      <c r="X236" s="91"/>
      <c r="Y236" s="198"/>
      <c r="Z236" s="13"/>
    </row>
    <row r="237" spans="1:26" s="1" customFormat="1" x14ac:dyDescent="0.45">
      <c r="A237" s="96"/>
      <c r="B237" s="115"/>
      <c r="C237" s="92"/>
      <c r="D237" s="91"/>
      <c r="E237" s="12"/>
      <c r="F237" s="12"/>
      <c r="G237" s="12"/>
      <c r="H237" s="12"/>
      <c r="I237" s="12"/>
      <c r="J237" s="15"/>
      <c r="K237" s="40"/>
      <c r="L237" s="96"/>
      <c r="M237" s="115"/>
      <c r="N237" s="115"/>
      <c r="O237" s="91"/>
      <c r="P237" s="91"/>
      <c r="Q237" s="91"/>
      <c r="R237" s="91"/>
      <c r="S237" s="91"/>
      <c r="T237" s="91"/>
      <c r="U237" s="91"/>
      <c r="V237" s="91"/>
      <c r="W237" s="91"/>
      <c r="X237" s="91"/>
      <c r="Y237" s="198"/>
      <c r="Z237" s="13"/>
    </row>
    <row r="238" spans="1:26" s="1" customFormat="1" x14ac:dyDescent="0.45">
      <c r="A238" s="96"/>
      <c r="B238" s="115"/>
      <c r="C238" s="92"/>
      <c r="D238" s="91"/>
      <c r="E238" s="12"/>
      <c r="F238" s="12"/>
      <c r="G238" s="12"/>
      <c r="H238" s="12"/>
      <c r="I238" s="12"/>
      <c r="J238" s="15"/>
      <c r="K238" s="40"/>
      <c r="L238" s="96"/>
      <c r="M238" s="115"/>
      <c r="N238" s="115"/>
      <c r="O238" s="91"/>
      <c r="P238" s="91"/>
      <c r="Q238" s="91"/>
      <c r="R238" s="91"/>
      <c r="S238" s="91"/>
      <c r="T238" s="91"/>
      <c r="U238" s="91"/>
      <c r="V238" s="91"/>
      <c r="W238" s="91"/>
      <c r="X238" s="91"/>
      <c r="Y238" s="198"/>
      <c r="Z238" s="13"/>
    </row>
    <row r="239" spans="1:26" s="1" customFormat="1" x14ac:dyDescent="0.45">
      <c r="A239" s="96"/>
      <c r="B239" s="115"/>
      <c r="C239" s="92"/>
      <c r="D239" s="91"/>
      <c r="E239" s="12"/>
      <c r="F239" s="12"/>
      <c r="G239" s="12"/>
      <c r="H239" s="12"/>
      <c r="I239" s="12"/>
      <c r="J239" s="15"/>
      <c r="K239" s="40"/>
      <c r="L239" s="96"/>
      <c r="M239" s="115"/>
      <c r="N239" s="115"/>
      <c r="O239" s="91"/>
      <c r="P239" s="91"/>
      <c r="Q239" s="91"/>
      <c r="R239" s="91"/>
      <c r="S239" s="91"/>
      <c r="T239" s="91"/>
      <c r="U239" s="91"/>
      <c r="V239" s="91"/>
      <c r="W239" s="91"/>
      <c r="X239" s="91"/>
      <c r="Y239" s="198"/>
      <c r="Z239" s="13"/>
    </row>
    <row r="240" spans="1:26" s="1" customFormat="1" x14ac:dyDescent="0.45">
      <c r="A240" s="96"/>
      <c r="B240" s="115"/>
      <c r="C240" s="92"/>
      <c r="D240" s="91"/>
      <c r="E240" s="12"/>
      <c r="F240" s="12"/>
      <c r="G240" s="12"/>
      <c r="H240" s="12"/>
      <c r="I240" s="12"/>
      <c r="J240" s="15"/>
      <c r="K240" s="40"/>
      <c r="L240" s="96"/>
      <c r="M240" s="115"/>
      <c r="N240" s="115"/>
      <c r="O240" s="91"/>
      <c r="P240" s="91"/>
      <c r="Q240" s="91"/>
      <c r="R240" s="91"/>
      <c r="S240" s="91"/>
      <c r="T240" s="91"/>
      <c r="U240" s="91"/>
      <c r="V240" s="91"/>
      <c r="W240" s="91"/>
      <c r="X240" s="91"/>
      <c r="Y240" s="198"/>
      <c r="Z240" s="13"/>
    </row>
    <row r="241" spans="1:26" s="1" customFormat="1" x14ac:dyDescent="0.45">
      <c r="A241" s="96"/>
      <c r="B241" s="115"/>
      <c r="C241" s="92"/>
      <c r="D241" s="91"/>
      <c r="E241" s="12"/>
      <c r="F241" s="12"/>
      <c r="G241" s="12"/>
      <c r="H241" s="12"/>
      <c r="I241" s="12"/>
      <c r="J241" s="15"/>
      <c r="K241" s="40"/>
      <c r="L241" s="96"/>
      <c r="M241" s="115"/>
      <c r="N241" s="115"/>
      <c r="O241" s="91"/>
      <c r="P241" s="91"/>
      <c r="Q241" s="91"/>
      <c r="R241" s="91"/>
      <c r="S241" s="91"/>
      <c r="T241" s="91"/>
      <c r="U241" s="91"/>
      <c r="V241" s="91"/>
      <c r="W241" s="91"/>
      <c r="X241" s="13"/>
      <c r="Y241" s="194"/>
      <c r="Z241" s="13"/>
    </row>
    <row r="242" spans="1:26" s="1" customFormat="1" x14ac:dyDescent="0.45">
      <c r="A242" s="96"/>
      <c r="B242" s="115"/>
      <c r="C242" s="92"/>
      <c r="D242" s="91"/>
      <c r="E242" s="12"/>
      <c r="F242" s="12"/>
      <c r="G242" s="12"/>
      <c r="H242" s="12"/>
      <c r="I242" s="12"/>
      <c r="J242" s="15"/>
      <c r="K242" s="40"/>
      <c r="L242" s="96"/>
      <c r="M242" s="115"/>
      <c r="N242" s="115"/>
      <c r="O242" s="91"/>
      <c r="P242" s="91"/>
      <c r="Q242" s="91"/>
      <c r="R242" s="91"/>
      <c r="S242" s="91"/>
      <c r="T242" s="91"/>
      <c r="U242" s="91"/>
      <c r="V242" s="91"/>
      <c r="W242" s="91"/>
      <c r="X242" s="13"/>
      <c r="Y242" s="194"/>
      <c r="Z242" s="13"/>
    </row>
    <row r="243" spans="1:26" s="1" customFormat="1" x14ac:dyDescent="0.45">
      <c r="A243" s="96"/>
      <c r="B243" s="115"/>
      <c r="C243" s="92"/>
      <c r="D243" s="91"/>
      <c r="E243" s="12"/>
      <c r="F243" s="12"/>
      <c r="G243" s="12"/>
      <c r="H243" s="12"/>
      <c r="I243" s="12"/>
      <c r="J243" s="15"/>
      <c r="K243" s="40"/>
      <c r="L243" s="96"/>
      <c r="M243" s="115"/>
      <c r="N243" s="115"/>
      <c r="O243" s="91"/>
      <c r="P243" s="91"/>
      <c r="Q243" s="91"/>
      <c r="R243" s="91"/>
      <c r="S243" s="91"/>
      <c r="T243" s="91"/>
      <c r="U243" s="91"/>
      <c r="V243" s="91"/>
      <c r="W243" s="91"/>
      <c r="X243" s="13"/>
      <c r="Y243" s="194"/>
      <c r="Z243" s="13"/>
    </row>
    <row r="244" spans="1:26" s="1" customFormat="1" x14ac:dyDescent="0.45">
      <c r="A244" s="96"/>
      <c r="B244" s="115"/>
      <c r="C244" s="92"/>
      <c r="D244" s="91"/>
      <c r="E244" s="12"/>
      <c r="F244" s="12"/>
      <c r="G244" s="12"/>
      <c r="H244" s="12"/>
      <c r="I244" s="12"/>
      <c r="J244" s="15"/>
      <c r="K244" s="40"/>
      <c r="L244" s="96"/>
      <c r="M244" s="115"/>
      <c r="N244" s="115"/>
      <c r="O244" s="91"/>
      <c r="P244" s="91"/>
      <c r="Q244" s="91"/>
      <c r="R244" s="91"/>
      <c r="S244" s="91"/>
      <c r="T244" s="91"/>
      <c r="U244" s="91"/>
      <c r="V244" s="91"/>
      <c r="W244" s="91"/>
      <c r="X244" s="13"/>
      <c r="Y244" s="194"/>
      <c r="Z244" s="13"/>
    </row>
    <row r="245" spans="1:26" s="1" customFormat="1" x14ac:dyDescent="0.45">
      <c r="A245" s="96"/>
      <c r="B245" s="115"/>
      <c r="C245" s="92"/>
      <c r="D245" s="91"/>
      <c r="E245" s="12"/>
      <c r="F245" s="12"/>
      <c r="G245" s="12"/>
      <c r="H245" s="12"/>
      <c r="I245" s="12"/>
      <c r="J245" s="15"/>
      <c r="K245" s="40"/>
      <c r="L245" s="96"/>
      <c r="M245" s="115"/>
      <c r="N245" s="115"/>
      <c r="O245" s="91"/>
      <c r="P245" s="91"/>
      <c r="Q245" s="91"/>
      <c r="R245" s="91"/>
      <c r="S245" s="91"/>
      <c r="T245" s="91"/>
      <c r="U245" s="91"/>
      <c r="V245" s="91"/>
      <c r="W245" s="91"/>
      <c r="X245" s="13"/>
      <c r="Y245" s="194"/>
      <c r="Z245" s="13"/>
    </row>
    <row r="246" spans="1:26" s="1" customFormat="1" x14ac:dyDescent="0.45">
      <c r="A246" s="96"/>
      <c r="B246" s="115"/>
      <c r="C246" s="92"/>
      <c r="D246" s="91"/>
      <c r="E246" s="12"/>
      <c r="F246" s="12"/>
      <c r="G246" s="12"/>
      <c r="H246" s="12"/>
      <c r="I246" s="12"/>
      <c r="J246" s="15"/>
      <c r="K246" s="40"/>
      <c r="L246" s="96"/>
      <c r="M246" s="115"/>
      <c r="N246" s="115"/>
      <c r="O246" s="91"/>
      <c r="P246" s="91"/>
      <c r="Q246" s="91"/>
      <c r="R246" s="91"/>
      <c r="S246" s="91"/>
      <c r="T246" s="91"/>
      <c r="U246" s="91"/>
      <c r="V246" s="91"/>
      <c r="W246" s="91"/>
      <c r="X246" s="13"/>
      <c r="Y246" s="194"/>
      <c r="Z246" s="13"/>
    </row>
    <row r="247" spans="1:26" s="1" customFormat="1" x14ac:dyDescent="0.45">
      <c r="A247" s="96"/>
      <c r="B247" s="115"/>
      <c r="C247" s="92"/>
      <c r="D247" s="91"/>
      <c r="E247" s="12"/>
      <c r="F247" s="12"/>
      <c r="G247" s="12"/>
      <c r="H247" s="12"/>
      <c r="I247" s="12"/>
      <c r="J247" s="15"/>
      <c r="K247" s="40"/>
      <c r="L247" s="96"/>
      <c r="M247" s="115"/>
      <c r="N247" s="115"/>
      <c r="O247" s="91"/>
      <c r="P247" s="91"/>
      <c r="Q247" s="91"/>
      <c r="R247" s="91"/>
      <c r="S247" s="91"/>
      <c r="T247" s="91"/>
      <c r="U247" s="91"/>
      <c r="V247" s="91"/>
      <c r="W247" s="91"/>
      <c r="X247" s="13"/>
      <c r="Y247" s="194"/>
      <c r="Z247" s="13"/>
    </row>
    <row r="248" spans="1:26" s="1" customFormat="1" x14ac:dyDescent="0.45">
      <c r="A248" s="96"/>
      <c r="B248" s="115"/>
      <c r="C248" s="92"/>
      <c r="D248" s="91"/>
      <c r="E248" s="12"/>
      <c r="F248" s="12"/>
      <c r="G248" s="12"/>
      <c r="H248" s="12"/>
      <c r="I248" s="12"/>
      <c r="J248" s="15"/>
      <c r="K248" s="40"/>
      <c r="L248" s="96"/>
      <c r="M248" s="115"/>
      <c r="N248" s="115"/>
      <c r="O248" s="91"/>
      <c r="P248" s="91"/>
      <c r="Q248" s="91"/>
      <c r="R248" s="91"/>
      <c r="S248" s="91"/>
      <c r="T248" s="91"/>
      <c r="U248" s="91"/>
      <c r="V248" s="91"/>
      <c r="W248" s="91"/>
      <c r="X248" s="13"/>
      <c r="Y248" s="194"/>
      <c r="Z248" s="13"/>
    </row>
    <row r="249" spans="1:26" s="1" customFormat="1" x14ac:dyDescent="0.45">
      <c r="A249" s="96"/>
      <c r="B249" s="115"/>
      <c r="C249" s="92"/>
      <c r="D249" s="91"/>
      <c r="E249" s="12"/>
      <c r="F249" s="12"/>
      <c r="G249" s="12"/>
      <c r="H249" s="12"/>
      <c r="I249" s="12"/>
      <c r="J249" s="15"/>
      <c r="K249" s="40"/>
      <c r="L249" s="96"/>
      <c r="M249" s="115"/>
      <c r="N249" s="115"/>
      <c r="O249" s="91"/>
      <c r="P249" s="91"/>
      <c r="Q249" s="91"/>
      <c r="R249" s="91"/>
      <c r="S249" s="91"/>
      <c r="T249" s="91"/>
      <c r="U249" s="91"/>
      <c r="V249" s="91"/>
      <c r="W249" s="91"/>
      <c r="X249" s="13"/>
      <c r="Y249" s="194"/>
      <c r="Z249" s="13"/>
    </row>
    <row r="250" spans="1:26" s="1" customFormat="1" x14ac:dyDescent="0.45">
      <c r="A250" s="96"/>
      <c r="B250" s="115"/>
      <c r="C250" s="92"/>
      <c r="D250" s="91"/>
      <c r="E250" s="12"/>
      <c r="F250" s="12"/>
      <c r="G250" s="12"/>
      <c r="H250" s="12"/>
      <c r="I250" s="12"/>
      <c r="J250" s="15"/>
      <c r="K250" s="40"/>
      <c r="L250" s="96"/>
      <c r="M250" s="115"/>
      <c r="N250" s="115"/>
      <c r="O250" s="91"/>
      <c r="P250" s="91"/>
      <c r="Q250" s="91"/>
      <c r="R250" s="91"/>
      <c r="S250" s="91"/>
      <c r="T250" s="91"/>
      <c r="U250" s="91"/>
      <c r="V250" s="91"/>
      <c r="W250" s="91"/>
      <c r="X250" s="13"/>
      <c r="Y250" s="194"/>
      <c r="Z250" s="13"/>
    </row>
    <row r="251" spans="1:26" s="1" customFormat="1" x14ac:dyDescent="0.45">
      <c r="A251" s="96"/>
      <c r="B251" s="115"/>
      <c r="C251" s="92"/>
      <c r="D251" s="91"/>
      <c r="E251" s="12"/>
      <c r="F251" s="12"/>
      <c r="G251" s="12"/>
      <c r="H251" s="12"/>
      <c r="I251" s="12"/>
      <c r="J251" s="15"/>
      <c r="K251" s="40"/>
      <c r="L251" s="96"/>
      <c r="M251" s="115"/>
      <c r="N251" s="115"/>
      <c r="O251" s="91"/>
      <c r="P251" s="91"/>
      <c r="Q251" s="91"/>
      <c r="R251" s="91"/>
      <c r="S251" s="91"/>
      <c r="T251" s="91"/>
      <c r="U251" s="91"/>
      <c r="V251" s="91"/>
      <c r="W251" s="91"/>
      <c r="X251" s="13"/>
      <c r="Y251" s="194"/>
      <c r="Z251" s="13"/>
    </row>
    <row r="252" spans="1:26" s="1" customFormat="1" ht="14.65" thickBot="1" x14ac:dyDescent="0.5">
      <c r="A252" s="96"/>
      <c r="B252" s="116"/>
      <c r="C252" s="104"/>
      <c r="D252" s="97"/>
      <c r="E252" s="14"/>
      <c r="F252" s="14"/>
      <c r="G252" s="14"/>
      <c r="H252" s="14"/>
      <c r="I252" s="14"/>
      <c r="J252" s="105"/>
      <c r="K252" s="40"/>
      <c r="L252" s="102"/>
      <c r="M252" s="116"/>
      <c r="N252" s="116"/>
      <c r="O252" s="98"/>
      <c r="P252" s="98"/>
      <c r="Q252" s="98"/>
      <c r="R252" s="98"/>
      <c r="S252" s="98"/>
      <c r="T252" s="98"/>
      <c r="U252" s="98"/>
      <c r="V252" s="98"/>
      <c r="W252" s="98"/>
      <c r="X252" s="103"/>
      <c r="Y252" s="195"/>
      <c r="Z252" s="103"/>
    </row>
  </sheetData>
  <sheetProtection algorithmName="SHA-512" hashValue="xas5CcV2LeJlAK9j8N3AlMT0QC9rZLAzY8+Uozl+abtWum7EBnryW2s2kMUi94xoqBMaENQ1rXmyUDIAK43dpA==" saltValue="5zBnYNYkzbxGOSk6L5Rcfg==" spinCount="100000" sheet="1" objects="1" scenarios="1"/>
  <protectedRanges>
    <protectedRange sqref="A5:J252" name="Range1"/>
  </protectedRanges>
  <autoFilter ref="C4:J4" xr:uid="{56B01643-FA53-463E-9069-F130B152E9D3}"/>
  <mergeCells count="4">
    <mergeCell ref="A3:J3"/>
    <mergeCell ref="A1:J1"/>
    <mergeCell ref="L1:Z1"/>
    <mergeCell ref="L3:Z3"/>
  </mergeCells>
  <dataValidations count="1">
    <dataValidation type="list" allowBlank="1" showInputMessage="1" showErrorMessage="1" sqref="F5:F252 I5:I252" xr:uid="{89B87628-C9E6-49DB-A48A-03B2A1AECB2D}">
      <formula1>"Yes,No"</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01A76-D94B-46FE-BAE2-E266EC9BE779}">
  <dimension ref="A1:AA155"/>
  <sheetViews>
    <sheetView zoomScale="80" zoomScaleNormal="80" workbookViewId="0">
      <pane ySplit="9" topLeftCell="A10" activePane="bottomLeft" state="frozen"/>
      <selection pane="bottomLeft" activeCell="A10" sqref="A10"/>
    </sheetView>
  </sheetViews>
  <sheetFormatPr defaultColWidth="8.86328125" defaultRowHeight="14.25" x14ac:dyDescent="0.45"/>
  <cols>
    <col min="1" max="1" width="18.6640625" style="22" customWidth="1"/>
    <col min="2" max="2" width="19.86328125" style="23" customWidth="1"/>
    <col min="3" max="4" width="17.6640625" style="29" customWidth="1"/>
    <col min="5" max="5" width="16.46484375" style="29" customWidth="1"/>
    <col min="6" max="7" width="15.1328125" style="23" customWidth="1"/>
    <col min="8" max="8" width="29.1328125" style="23" customWidth="1"/>
    <col min="9" max="10" width="19.46484375" style="23" customWidth="1"/>
    <col min="11" max="11" width="22.6640625" style="23" customWidth="1"/>
    <col min="12" max="12" width="1.46484375" style="87" customWidth="1"/>
    <col min="13" max="13" width="19.46484375" style="23" bestFit="1" customWidth="1"/>
    <col min="14" max="14" width="21.796875" style="23" bestFit="1" customWidth="1"/>
    <col min="15" max="15" width="19.46484375" style="23" bestFit="1" customWidth="1"/>
    <col min="16" max="16" width="23.33203125" style="23" customWidth="1"/>
    <col min="17" max="17" width="26.6640625" style="23" customWidth="1"/>
    <col min="18" max="25" width="22" style="23" customWidth="1"/>
    <col min="26" max="26" width="24.1328125" style="23" bestFit="1" customWidth="1"/>
    <col min="27" max="27" width="22" style="23" customWidth="1"/>
    <col min="28" max="16384" width="8.86328125" style="23"/>
  </cols>
  <sheetData>
    <row r="1" spans="1:27" ht="28.25" customHeight="1" x14ac:dyDescent="0.45">
      <c r="A1" s="423" t="s">
        <v>239</v>
      </c>
      <c r="B1" s="424"/>
      <c r="C1" s="424"/>
      <c r="D1" s="424"/>
      <c r="E1" s="424"/>
      <c r="F1" s="424"/>
      <c r="G1" s="424"/>
      <c r="H1" s="424"/>
      <c r="I1" s="424"/>
      <c r="J1" s="425"/>
      <c r="M1" s="432" t="s">
        <v>192</v>
      </c>
      <c r="N1" s="433"/>
      <c r="O1" s="433"/>
      <c r="P1" s="433"/>
      <c r="Q1" s="434"/>
    </row>
    <row r="2" spans="1:27" ht="28.25" customHeight="1" x14ac:dyDescent="0.45">
      <c r="A2" s="426"/>
      <c r="B2" s="427"/>
      <c r="C2" s="427"/>
      <c r="D2" s="427"/>
      <c r="E2" s="427"/>
      <c r="F2" s="427"/>
      <c r="G2" s="427"/>
      <c r="H2" s="427"/>
      <c r="I2" s="427"/>
      <c r="J2" s="428"/>
      <c r="M2" s="435"/>
      <c r="N2" s="436"/>
      <c r="O2" s="436"/>
      <c r="P2" s="436"/>
      <c r="Q2" s="437"/>
    </row>
    <row r="3" spans="1:27" ht="28.25" customHeight="1" thickBot="1" x14ac:dyDescent="0.5">
      <c r="A3" s="429"/>
      <c r="B3" s="430"/>
      <c r="C3" s="430"/>
      <c r="D3" s="430"/>
      <c r="E3" s="430"/>
      <c r="F3" s="430"/>
      <c r="G3" s="430"/>
      <c r="H3" s="430"/>
      <c r="I3" s="430"/>
      <c r="J3" s="431"/>
      <c r="M3" s="438"/>
      <c r="N3" s="439"/>
      <c r="O3" s="439"/>
      <c r="P3" s="439"/>
      <c r="Q3" s="440"/>
    </row>
    <row r="4" spans="1:27" ht="15" customHeight="1" thickBot="1" x14ac:dyDescent="0.5">
      <c r="G4" s="1"/>
      <c r="M4" s="1"/>
      <c r="N4" s="1"/>
      <c r="O4" s="1"/>
      <c r="P4" s="1"/>
      <c r="Q4" s="1"/>
    </row>
    <row r="5" spans="1:27" s="1" customFormat="1" ht="14.45" customHeight="1" x14ac:dyDescent="0.45">
      <c r="A5" s="42" t="s">
        <v>24</v>
      </c>
      <c r="B5" s="43">
        <f>K154</f>
        <v>0</v>
      </c>
      <c r="C5" s="25"/>
      <c r="D5" s="417" t="s">
        <v>184</v>
      </c>
      <c r="E5" s="418"/>
      <c r="F5" s="123" t="s">
        <v>183</v>
      </c>
      <c r="L5" s="40"/>
    </row>
    <row r="6" spans="1:27" s="1" customFormat="1" ht="14.45" customHeight="1" x14ac:dyDescent="0.45">
      <c r="A6" s="44" t="s">
        <v>25</v>
      </c>
      <c r="B6" s="45">
        <f>SUM(C10:C153)</f>
        <v>0</v>
      </c>
      <c r="C6" s="25"/>
      <c r="D6" s="419"/>
      <c r="E6" s="420"/>
      <c r="F6" s="122" t="s">
        <v>109</v>
      </c>
      <c r="L6" s="40"/>
    </row>
    <row r="7" spans="1:27" s="1" customFormat="1" ht="14.65" thickBot="1" x14ac:dyDescent="0.5">
      <c r="A7" s="46" t="s">
        <v>26</v>
      </c>
      <c r="B7" s="47">
        <f>SUM(D10:D153)</f>
        <v>0</v>
      </c>
      <c r="C7" s="25"/>
      <c r="D7" s="421"/>
      <c r="E7" s="422"/>
      <c r="F7" s="121"/>
      <c r="L7" s="40"/>
    </row>
    <row r="8" spans="1:27" s="1" customFormat="1" ht="14.65" thickBot="1" x14ac:dyDescent="0.5">
      <c r="C8" s="25"/>
      <c r="D8" s="25"/>
      <c r="E8" s="25"/>
      <c r="L8" s="40"/>
    </row>
    <row r="9" spans="1:27" s="1" customFormat="1" x14ac:dyDescent="0.45">
      <c r="A9" s="5" t="s">
        <v>27</v>
      </c>
      <c r="B9" s="8" t="s">
        <v>28</v>
      </c>
      <c r="C9" s="26" t="s">
        <v>29</v>
      </c>
      <c r="D9" s="26" t="s">
        <v>13</v>
      </c>
      <c r="E9" s="26" t="s">
        <v>97</v>
      </c>
      <c r="F9" s="8" t="s">
        <v>30</v>
      </c>
      <c r="G9" s="8" t="s">
        <v>91</v>
      </c>
      <c r="H9" s="8" t="s">
        <v>108</v>
      </c>
      <c r="I9" s="8" t="s">
        <v>167</v>
      </c>
      <c r="J9" s="8" t="s">
        <v>168</v>
      </c>
      <c r="K9" s="9" t="s">
        <v>14</v>
      </c>
      <c r="L9" s="86"/>
      <c r="M9" s="8" t="s">
        <v>231</v>
      </c>
      <c r="N9" s="8" t="s">
        <v>232</v>
      </c>
      <c r="O9" s="8" t="s">
        <v>233</v>
      </c>
      <c r="P9" s="8" t="s">
        <v>234</v>
      </c>
      <c r="Q9" s="8" t="s">
        <v>235</v>
      </c>
      <c r="R9" s="8" t="s">
        <v>236</v>
      </c>
      <c r="S9" s="8" t="s">
        <v>237</v>
      </c>
      <c r="T9" s="8" t="s">
        <v>238</v>
      </c>
      <c r="U9" s="8" t="s">
        <v>92</v>
      </c>
      <c r="V9" s="8" t="s">
        <v>98</v>
      </c>
      <c r="W9" s="8" t="s">
        <v>99</v>
      </c>
      <c r="X9" s="8" t="s">
        <v>100</v>
      </c>
      <c r="Y9" s="8" t="s">
        <v>243</v>
      </c>
      <c r="Z9" s="8" t="s">
        <v>244</v>
      </c>
      <c r="AA9" s="8" t="s">
        <v>245</v>
      </c>
    </row>
    <row r="10" spans="1:27" s="1" customFormat="1" x14ac:dyDescent="0.45">
      <c r="A10" s="78"/>
      <c r="B10" s="76"/>
      <c r="C10" s="118"/>
      <c r="D10" s="118"/>
      <c r="E10" s="79"/>
      <c r="F10" s="76" t="str" cm="1">
        <f t="array" ref="F10">IFERROR(_xlfn.IFS(E10="Hard (Cash)","N/A",E10="Soft (In-Kind)", "Enter Source"),"Select Type")</f>
        <v>Select Type</v>
      </c>
      <c r="G10" s="76"/>
      <c r="H10" s="76" t="str">
        <f>IFERROR(VLOOKUP($G10,'Project Reference'!$T$2:$U$11,2),"Enter Project Number")</f>
        <v>Enter Project Number</v>
      </c>
      <c r="I10" s="76"/>
      <c r="J10" s="76"/>
      <c r="K10" s="24">
        <f t="shared" ref="K10:K41" si="0">SUM(C10:D10)</f>
        <v>0</v>
      </c>
      <c r="L10" s="31"/>
      <c r="M10" s="77" t="str">
        <f>IFERROR(VLOOKUP($H10,'Project Reference'!$A$2:$C$11,3)," ")</f>
        <v xml:space="preserve"> </v>
      </c>
      <c r="N10" s="77" t="str">
        <f>IFERROR(VLOOKUP($H10,'Project Reference'!$A$2:$D$11,4)," ")</f>
        <v xml:space="preserve"> </v>
      </c>
      <c r="O10" s="77" t="str">
        <f>IFERROR(VLOOKUP($H10,'Project Reference'!$A$2:$E$11,5)," ")</f>
        <v xml:space="preserve"> </v>
      </c>
      <c r="P10" s="77" t="str">
        <f>IFERROR(VLOOKUP($H10,'Project Reference'!$A$2:$F$11,6,FALSE)," ")</f>
        <v xml:space="preserve"> </v>
      </c>
      <c r="Q10" s="77" t="str">
        <f>IFERROR(VLOOKUP($H10,'Project Reference'!$A$2:$G$11,7,FALSE)," ")</f>
        <v xml:space="preserve"> </v>
      </c>
      <c r="R10" s="77" t="str">
        <f>IFERROR(VLOOKUP($H10,'Project Reference'!$A$2:$H$11,8,FALSE)," ")</f>
        <v xml:space="preserve"> </v>
      </c>
      <c r="S10" s="77" t="str">
        <f>IFERROR(VLOOKUP($H10,'Project Reference'!$A$2:$I$11,9,FALSE)," ")</f>
        <v xml:space="preserve"> </v>
      </c>
      <c r="T10" s="77" t="str">
        <f>IFERROR(VLOOKUP($H10,'Project Reference'!$A$2:$J$11,10,FALSE)," ")</f>
        <v xml:space="preserve"> </v>
      </c>
      <c r="U10" s="77" t="str">
        <f>IFERROR(VLOOKUP($H10,'Project Reference'!$A$2:$K$11,11)," ")</f>
        <v xml:space="preserve"> </v>
      </c>
      <c r="V10" s="77" t="str">
        <f>IFERROR(VLOOKUP($H10,'Project Reference'!$A$2:$L$11,12)," ")</f>
        <v xml:space="preserve"> </v>
      </c>
      <c r="W10" s="77" t="str">
        <f>IFERROR(VLOOKUP($H10,'Project Reference'!$A$2:$M$11,13)," ")</f>
        <v xml:space="preserve"> </v>
      </c>
      <c r="X10" s="77" t="str">
        <f>IFERROR(VLOOKUP($H10,'Project Reference'!$A$2:$N$11,14)," ")</f>
        <v xml:space="preserve"> </v>
      </c>
      <c r="Y10" s="77" t="str">
        <f>IFERROR(VLOOKUP($H10,'Project Reference'!$A$2:$O$11,15)," ")</f>
        <v xml:space="preserve"> </v>
      </c>
      <c r="Z10" s="77" t="str">
        <f>IFERROR(VLOOKUP($H10,'Project Reference'!$A$2:$P$11,16)," ")</f>
        <v xml:space="preserve"> </v>
      </c>
      <c r="AA10" s="77" t="str">
        <f>IFERROR(VLOOKUP($H10,'Project Reference'!$A$2:$Q$11,17)," ")</f>
        <v xml:space="preserve"> </v>
      </c>
    </row>
    <row r="11" spans="1:27" s="1" customFormat="1" x14ac:dyDescent="0.45">
      <c r="A11" s="80"/>
      <c r="B11" s="81"/>
      <c r="C11" s="119"/>
      <c r="D11" s="119"/>
      <c r="E11" s="82"/>
      <c r="F11" s="76" t="str" cm="1">
        <f t="array" ref="F11">IFERROR(_xlfn.IFS(E11="Hard (Cash)","N/A",E11="Soft (In-Kind)", "Enter Source"),"Select Type")</f>
        <v>Select Type</v>
      </c>
      <c r="G11" s="76"/>
      <c r="H11" s="76" t="str">
        <f>IFERROR(VLOOKUP($G11,'Project Reference'!$T$2:$U$11,2),"Enter Project Number")</f>
        <v>Enter Project Number</v>
      </c>
      <c r="I11" s="81"/>
      <c r="J11" s="81"/>
      <c r="K11" s="24">
        <f t="shared" si="0"/>
        <v>0</v>
      </c>
      <c r="L11" s="31"/>
      <c r="M11" s="77" t="str">
        <f>IFERROR(VLOOKUP($H11,'Project Reference'!$A$2:$C$11,3)," ")</f>
        <v xml:space="preserve"> </v>
      </c>
      <c r="N11" s="77" t="str">
        <f>IFERROR(VLOOKUP($H11,'Project Reference'!$A$2:$D$11,4)," ")</f>
        <v xml:space="preserve"> </v>
      </c>
      <c r="O11" s="77" t="str">
        <f>IFERROR(VLOOKUP($H11,'Project Reference'!$A$2:$E$11,5)," ")</f>
        <v xml:space="preserve"> </v>
      </c>
      <c r="P11" s="77" t="str">
        <f>IFERROR(VLOOKUP($H11,'Project Reference'!$A$2:$F$11,6,FALSE)," ")</f>
        <v xml:space="preserve"> </v>
      </c>
      <c r="Q11" s="77" t="str">
        <f>IFERROR(VLOOKUP($H11,'Project Reference'!$A$2:$G$11,7,FALSE)," ")</f>
        <v xml:space="preserve"> </v>
      </c>
      <c r="R11" s="77" t="str">
        <f>IFERROR(VLOOKUP($H11,'Project Reference'!$A$2:$H$11,8,FALSE)," ")</f>
        <v xml:space="preserve"> </v>
      </c>
      <c r="S11" s="77" t="str">
        <f>IFERROR(VLOOKUP($H11,'Project Reference'!$A$2:$I$11,9,FALSE)," ")</f>
        <v xml:space="preserve"> </v>
      </c>
      <c r="T11" s="77" t="str">
        <f>IFERROR(VLOOKUP($H11,'Project Reference'!$A$2:$J$11,10,FALSE)," ")</f>
        <v xml:space="preserve"> </v>
      </c>
      <c r="U11" s="77" t="str">
        <f>IFERROR(VLOOKUP($H11,'Project Reference'!$A$2:$K$11,11)," ")</f>
        <v xml:space="preserve"> </v>
      </c>
      <c r="V11" s="77" t="str">
        <f>IFERROR(VLOOKUP($H11,'Project Reference'!$A$2:$L$11,12)," ")</f>
        <v xml:space="preserve"> </v>
      </c>
      <c r="W11" s="77" t="str">
        <f>IFERROR(VLOOKUP($H11,'Project Reference'!$A$2:$M$11,13)," ")</f>
        <v xml:space="preserve"> </v>
      </c>
      <c r="X11" s="77" t="str">
        <f>IFERROR(VLOOKUP($H11,'Project Reference'!$A$2:$N$11,14)," ")</f>
        <v xml:space="preserve"> </v>
      </c>
      <c r="Y11" s="77" t="str">
        <f>IFERROR(VLOOKUP($H11,'Project Reference'!$A$2:$O$11,15)," ")</f>
        <v xml:space="preserve"> </v>
      </c>
      <c r="Z11" s="77" t="str">
        <f>IFERROR(VLOOKUP($H11,'Project Reference'!$A$2:$P$11,16)," ")</f>
        <v xml:space="preserve"> </v>
      </c>
      <c r="AA11" s="77" t="str">
        <f>IFERROR(VLOOKUP($H11,'Project Reference'!$A$2:$Q$11,17)," ")</f>
        <v xml:space="preserve"> </v>
      </c>
    </row>
    <row r="12" spans="1:27" s="1" customFormat="1" x14ac:dyDescent="0.45">
      <c r="A12" s="80"/>
      <c r="B12" s="81"/>
      <c r="C12" s="119"/>
      <c r="D12" s="119"/>
      <c r="E12" s="82"/>
      <c r="F12" s="76" t="str" cm="1">
        <f t="array" ref="F12">IFERROR(_xlfn.IFS(E12="Hard (Cash)","N/A",E12="Soft (In-Kind)", "Enter Source"),"Select Type")</f>
        <v>Select Type</v>
      </c>
      <c r="G12" s="76"/>
      <c r="H12" s="76" t="str">
        <f>IFERROR(VLOOKUP($G12,'Project Reference'!$T$2:$U$11,2),"Enter Project Number")</f>
        <v>Enter Project Number</v>
      </c>
      <c r="I12" s="81"/>
      <c r="J12" s="81"/>
      <c r="K12" s="24">
        <f t="shared" si="0"/>
        <v>0</v>
      </c>
      <c r="L12" s="31"/>
      <c r="M12" s="77" t="str">
        <f>IFERROR(VLOOKUP($H12,'Project Reference'!$A$2:$C$11,3)," ")</f>
        <v xml:space="preserve"> </v>
      </c>
      <c r="N12" s="77" t="str">
        <f>IFERROR(VLOOKUP($H12,'Project Reference'!$A$2:$D$11,4)," ")</f>
        <v xml:space="preserve"> </v>
      </c>
      <c r="O12" s="77" t="str">
        <f>IFERROR(VLOOKUP($H12,'Project Reference'!$A$2:$E$11,5)," ")</f>
        <v xml:space="preserve"> </v>
      </c>
      <c r="P12" s="77" t="str">
        <f>IFERROR(VLOOKUP($H12,'Project Reference'!$A$2:$F$11,6,FALSE)," ")</f>
        <v xml:space="preserve"> </v>
      </c>
      <c r="Q12" s="77" t="str">
        <f>IFERROR(VLOOKUP($H12,'Project Reference'!$A$2:$G$11,7,FALSE)," ")</f>
        <v xml:space="preserve"> </v>
      </c>
      <c r="R12" s="77" t="str">
        <f>IFERROR(VLOOKUP($H12,'Project Reference'!$A$2:$H$11,8,FALSE)," ")</f>
        <v xml:space="preserve"> </v>
      </c>
      <c r="S12" s="77" t="str">
        <f>IFERROR(VLOOKUP($H12,'Project Reference'!$A$2:$I$11,9,FALSE)," ")</f>
        <v xml:space="preserve"> </v>
      </c>
      <c r="T12" s="77" t="str">
        <f>IFERROR(VLOOKUP($H12,'Project Reference'!$A$2:$J$11,10,FALSE)," ")</f>
        <v xml:space="preserve"> </v>
      </c>
      <c r="U12" s="77" t="str">
        <f>IFERROR(VLOOKUP($H12,'Project Reference'!$A$2:$K$11,11)," ")</f>
        <v xml:space="preserve"> </v>
      </c>
      <c r="V12" s="77" t="str">
        <f>IFERROR(VLOOKUP($H12,'Project Reference'!$A$2:$L$11,12)," ")</f>
        <v xml:space="preserve"> </v>
      </c>
      <c r="W12" s="77" t="str">
        <f>IFERROR(VLOOKUP($H12,'Project Reference'!$A$2:$M$11,13)," ")</f>
        <v xml:space="preserve"> </v>
      </c>
      <c r="X12" s="77" t="str">
        <f>IFERROR(VLOOKUP($H12,'Project Reference'!$A$2:$N$11,14)," ")</f>
        <v xml:space="preserve"> </v>
      </c>
      <c r="Y12" s="77" t="str">
        <f>IFERROR(VLOOKUP($H12,'Project Reference'!$A$2:$O$11,15)," ")</f>
        <v xml:space="preserve"> </v>
      </c>
      <c r="Z12" s="77" t="str">
        <f>IFERROR(VLOOKUP($H12,'Project Reference'!$A$2:$P$11,16)," ")</f>
        <v xml:space="preserve"> </v>
      </c>
      <c r="AA12" s="77" t="str">
        <f>IFERROR(VLOOKUP($H12,'Project Reference'!$A$2:$Q$11,17)," ")</f>
        <v xml:space="preserve"> </v>
      </c>
    </row>
    <row r="13" spans="1:27" s="1" customFormat="1" x14ac:dyDescent="0.45">
      <c r="A13" s="80"/>
      <c r="B13" s="81"/>
      <c r="C13" s="119"/>
      <c r="D13" s="119"/>
      <c r="E13" s="82"/>
      <c r="F13" s="76" t="str" cm="1">
        <f t="array" ref="F13">IFERROR(_xlfn.IFS(E13="Hard (Cash)","N/A",E13="Soft (In-Kind)", "Enter Source"),"Select Type")</f>
        <v>Select Type</v>
      </c>
      <c r="G13" s="76"/>
      <c r="H13" s="76" t="str">
        <f>IFERROR(VLOOKUP($G13,'Project Reference'!$T$2:$U$11,2),"Enter Project Number")</f>
        <v>Enter Project Number</v>
      </c>
      <c r="I13" s="81"/>
      <c r="J13" s="81"/>
      <c r="K13" s="24">
        <f t="shared" si="0"/>
        <v>0</v>
      </c>
      <c r="L13" s="31"/>
      <c r="M13" s="77" t="str">
        <f>IFERROR(VLOOKUP($H13,'Project Reference'!$A$2:$C$11,3)," ")</f>
        <v xml:space="preserve"> </v>
      </c>
      <c r="N13" s="77" t="str">
        <f>IFERROR(VLOOKUP($H13,'Project Reference'!$A$2:$D$11,4)," ")</f>
        <v xml:space="preserve"> </v>
      </c>
      <c r="O13" s="77" t="str">
        <f>IFERROR(VLOOKUP($H13,'Project Reference'!$A$2:$E$11,5)," ")</f>
        <v xml:space="preserve"> </v>
      </c>
      <c r="P13" s="77" t="str">
        <f>IFERROR(VLOOKUP($H13,'Project Reference'!$A$2:$F$11,6,FALSE)," ")</f>
        <v xml:space="preserve"> </v>
      </c>
      <c r="Q13" s="77" t="str">
        <f>IFERROR(VLOOKUP($H13,'Project Reference'!$A$2:$G$11,7,FALSE)," ")</f>
        <v xml:space="preserve"> </v>
      </c>
      <c r="R13" s="77" t="str">
        <f>IFERROR(VLOOKUP($H13,'Project Reference'!$A$2:$H$11,8,FALSE)," ")</f>
        <v xml:space="preserve"> </v>
      </c>
      <c r="S13" s="77" t="str">
        <f>IFERROR(VLOOKUP($H13,'Project Reference'!$A$2:$I$11,9,FALSE)," ")</f>
        <v xml:space="preserve"> </v>
      </c>
      <c r="T13" s="77" t="str">
        <f>IFERROR(VLOOKUP($H13,'Project Reference'!$A$2:$J$11,10,FALSE)," ")</f>
        <v xml:space="preserve"> </v>
      </c>
      <c r="U13" s="77" t="str">
        <f>IFERROR(VLOOKUP($H13,'Project Reference'!$A$2:$K$11,11)," ")</f>
        <v xml:space="preserve"> </v>
      </c>
      <c r="V13" s="77" t="str">
        <f>IFERROR(VLOOKUP($H13,'Project Reference'!$A$2:$L$11,12)," ")</f>
        <v xml:space="preserve"> </v>
      </c>
      <c r="W13" s="77" t="str">
        <f>IFERROR(VLOOKUP($H13,'Project Reference'!$A$2:$M$11,13)," ")</f>
        <v xml:space="preserve"> </v>
      </c>
      <c r="X13" s="77" t="str">
        <f>IFERROR(VLOOKUP($H13,'Project Reference'!$A$2:$N$11,14)," ")</f>
        <v xml:space="preserve"> </v>
      </c>
      <c r="Y13" s="77" t="str">
        <f>IFERROR(VLOOKUP($H13,'Project Reference'!$A$2:$O$11,15)," ")</f>
        <v xml:space="preserve"> </v>
      </c>
      <c r="Z13" s="77" t="str">
        <f>IFERROR(VLOOKUP($H13,'Project Reference'!$A$2:$P$11,16)," ")</f>
        <v xml:space="preserve"> </v>
      </c>
      <c r="AA13" s="77" t="str">
        <f>IFERROR(VLOOKUP($H13,'Project Reference'!$A$2:$Q$11,17)," ")</f>
        <v xml:space="preserve"> </v>
      </c>
    </row>
    <row r="14" spans="1:27" s="1" customFormat="1" x14ac:dyDescent="0.45">
      <c r="A14" s="80"/>
      <c r="B14" s="81"/>
      <c r="C14" s="119"/>
      <c r="D14" s="119"/>
      <c r="E14" s="82"/>
      <c r="F14" s="76" t="str" cm="1">
        <f t="array" ref="F14">IFERROR(_xlfn.IFS(E14="Hard (Cash)","N/A",E14="Soft (In-Kind)", "Enter Source"),"Select Type")</f>
        <v>Select Type</v>
      </c>
      <c r="G14" s="76"/>
      <c r="H14" s="76" t="str">
        <f>IFERROR(VLOOKUP($G14,'Project Reference'!$T$2:$U$11,2),"Enter Project Number")</f>
        <v>Enter Project Number</v>
      </c>
      <c r="I14" s="81"/>
      <c r="J14" s="81"/>
      <c r="K14" s="24">
        <f t="shared" si="0"/>
        <v>0</v>
      </c>
      <c r="L14" s="31"/>
      <c r="M14" s="77" t="str">
        <f>IFERROR(VLOOKUP($H14,'Project Reference'!$A$2:$C$11,3)," ")</f>
        <v xml:space="preserve"> </v>
      </c>
      <c r="N14" s="77" t="str">
        <f>IFERROR(VLOOKUP($H14,'Project Reference'!$A$2:$D$11,4)," ")</f>
        <v xml:space="preserve"> </v>
      </c>
      <c r="O14" s="77" t="str">
        <f>IFERROR(VLOOKUP($H14,'Project Reference'!$A$2:$E$11,5)," ")</f>
        <v xml:space="preserve"> </v>
      </c>
      <c r="P14" s="77" t="str">
        <f>IFERROR(VLOOKUP($H14,'Project Reference'!$A$2:$F$11,6,FALSE)," ")</f>
        <v xml:space="preserve"> </v>
      </c>
      <c r="Q14" s="77" t="str">
        <f>IFERROR(VLOOKUP($H14,'Project Reference'!$A$2:$G$11,7,FALSE)," ")</f>
        <v xml:space="preserve"> </v>
      </c>
      <c r="R14" s="77" t="str">
        <f>IFERROR(VLOOKUP($H14,'Project Reference'!$A$2:$H$11,8,FALSE)," ")</f>
        <v xml:space="preserve"> </v>
      </c>
      <c r="S14" s="77" t="str">
        <f>IFERROR(VLOOKUP($H14,'Project Reference'!$A$2:$I$11,9,FALSE)," ")</f>
        <v xml:space="preserve"> </v>
      </c>
      <c r="T14" s="77" t="str">
        <f>IFERROR(VLOOKUP($H14,'Project Reference'!$A$2:$J$11,10,FALSE)," ")</f>
        <v xml:space="preserve"> </v>
      </c>
      <c r="U14" s="77" t="str">
        <f>IFERROR(VLOOKUP($H14,'Project Reference'!$A$2:$K$11,11)," ")</f>
        <v xml:space="preserve"> </v>
      </c>
      <c r="V14" s="77" t="str">
        <f>IFERROR(VLOOKUP($H14,'Project Reference'!$A$2:$L$11,12)," ")</f>
        <v xml:space="preserve"> </v>
      </c>
      <c r="W14" s="77" t="str">
        <f>IFERROR(VLOOKUP($H14,'Project Reference'!$A$2:$M$11,13)," ")</f>
        <v xml:space="preserve"> </v>
      </c>
      <c r="X14" s="77" t="str">
        <f>IFERROR(VLOOKUP($H14,'Project Reference'!$A$2:$N$11,14)," ")</f>
        <v xml:space="preserve"> </v>
      </c>
      <c r="Y14" s="77" t="str">
        <f>IFERROR(VLOOKUP($H14,'Project Reference'!$A$2:$O$11,15)," ")</f>
        <v xml:space="preserve"> </v>
      </c>
      <c r="Z14" s="77" t="str">
        <f>IFERROR(VLOOKUP($H14,'Project Reference'!$A$2:$P$11,16)," ")</f>
        <v xml:space="preserve"> </v>
      </c>
      <c r="AA14" s="77" t="str">
        <f>IFERROR(VLOOKUP($H14,'Project Reference'!$A$2:$Q$11,17)," ")</f>
        <v xml:space="preserve"> </v>
      </c>
    </row>
    <row r="15" spans="1:27" s="1" customFormat="1" x14ac:dyDescent="0.45">
      <c r="A15" s="80"/>
      <c r="B15" s="81"/>
      <c r="C15" s="119"/>
      <c r="D15" s="119"/>
      <c r="E15" s="82"/>
      <c r="F15" s="76" t="str" cm="1">
        <f t="array" ref="F15">IFERROR(_xlfn.IFS(E15="Hard (Cash)","N/A",E15="Soft (In-Kind)", "Enter Source"),"Select Type")</f>
        <v>Select Type</v>
      </c>
      <c r="G15" s="76"/>
      <c r="H15" s="76" t="str">
        <f>IFERROR(VLOOKUP($G15,'Project Reference'!$T$2:$U$11,2),"Enter Project Number")</f>
        <v>Enter Project Number</v>
      </c>
      <c r="I15" s="81"/>
      <c r="J15" s="81"/>
      <c r="K15" s="24">
        <f t="shared" si="0"/>
        <v>0</v>
      </c>
      <c r="L15" s="31"/>
      <c r="M15" s="77" t="str">
        <f>IFERROR(VLOOKUP($H15,'Project Reference'!$A$2:$C$11,3)," ")</f>
        <v xml:space="preserve"> </v>
      </c>
      <c r="N15" s="77" t="str">
        <f>IFERROR(VLOOKUP($H15,'Project Reference'!$A$2:$D$11,4)," ")</f>
        <v xml:space="preserve"> </v>
      </c>
      <c r="O15" s="77" t="str">
        <f>IFERROR(VLOOKUP($H15,'Project Reference'!$A$2:$E$11,5)," ")</f>
        <v xml:space="preserve"> </v>
      </c>
      <c r="P15" s="77" t="str">
        <f>IFERROR(VLOOKUP($H15,'Project Reference'!$A$2:$F$11,6,FALSE)," ")</f>
        <v xml:space="preserve"> </v>
      </c>
      <c r="Q15" s="77" t="str">
        <f>IFERROR(VLOOKUP($H15,'Project Reference'!$A$2:$G$11,7,FALSE)," ")</f>
        <v xml:space="preserve"> </v>
      </c>
      <c r="R15" s="77" t="str">
        <f>IFERROR(VLOOKUP($H15,'Project Reference'!$A$2:$H$11,8,FALSE)," ")</f>
        <v xml:space="preserve"> </v>
      </c>
      <c r="S15" s="77" t="str">
        <f>IFERROR(VLOOKUP($H15,'Project Reference'!$A$2:$I$11,9,FALSE)," ")</f>
        <v xml:space="preserve"> </v>
      </c>
      <c r="T15" s="77" t="str">
        <f>IFERROR(VLOOKUP($H15,'Project Reference'!$A$2:$J$11,10,FALSE)," ")</f>
        <v xml:space="preserve"> </v>
      </c>
      <c r="U15" s="77" t="str">
        <f>IFERROR(VLOOKUP($H15,'Project Reference'!$A$2:$K$11,11)," ")</f>
        <v xml:space="preserve"> </v>
      </c>
      <c r="V15" s="77" t="str">
        <f>IFERROR(VLOOKUP($H15,'Project Reference'!$A$2:$L$11,12)," ")</f>
        <v xml:space="preserve"> </v>
      </c>
      <c r="W15" s="77" t="str">
        <f>IFERROR(VLOOKUP($H15,'Project Reference'!$A$2:$M$11,13)," ")</f>
        <v xml:space="preserve"> </v>
      </c>
      <c r="X15" s="77" t="str">
        <f>IFERROR(VLOOKUP($H15,'Project Reference'!$A$2:$N$11,14)," ")</f>
        <v xml:space="preserve"> </v>
      </c>
      <c r="Y15" s="77" t="str">
        <f>IFERROR(VLOOKUP($H15,'Project Reference'!$A$2:$O$11,15)," ")</f>
        <v xml:space="preserve"> </v>
      </c>
      <c r="Z15" s="77" t="str">
        <f>IFERROR(VLOOKUP($H15,'Project Reference'!$A$2:$P$11,16)," ")</f>
        <v xml:space="preserve"> </v>
      </c>
      <c r="AA15" s="77" t="str">
        <f>IFERROR(VLOOKUP($H15,'Project Reference'!$A$2:$Q$11,17)," ")</f>
        <v xml:space="preserve"> </v>
      </c>
    </row>
    <row r="16" spans="1:27" s="1" customFormat="1" x14ac:dyDescent="0.45">
      <c r="A16" s="80"/>
      <c r="B16" s="81"/>
      <c r="C16" s="119"/>
      <c r="D16" s="119"/>
      <c r="E16" s="82"/>
      <c r="F16" s="76" t="str" cm="1">
        <f t="array" ref="F16">IFERROR(_xlfn.IFS(E16="Hard (Cash)","N/A",E16="Soft (In-Kind)", "Enter Source"),"Select Type")</f>
        <v>Select Type</v>
      </c>
      <c r="G16" s="76"/>
      <c r="H16" s="76" t="str">
        <f>IFERROR(VLOOKUP($G16,'Project Reference'!$T$2:$U$11,2),"Enter Project Number")</f>
        <v>Enter Project Number</v>
      </c>
      <c r="I16" s="81"/>
      <c r="J16" s="81"/>
      <c r="K16" s="24">
        <f t="shared" si="0"/>
        <v>0</v>
      </c>
      <c r="L16" s="31"/>
      <c r="M16" s="77" t="str">
        <f>IFERROR(VLOOKUP($H16,'Project Reference'!$A$2:$C$11,3)," ")</f>
        <v xml:space="preserve"> </v>
      </c>
      <c r="N16" s="77" t="str">
        <f>IFERROR(VLOOKUP($H16,'Project Reference'!$A$2:$D$11,4)," ")</f>
        <v xml:space="preserve"> </v>
      </c>
      <c r="O16" s="77" t="str">
        <f>IFERROR(VLOOKUP($H16,'Project Reference'!$A$2:$E$11,5)," ")</f>
        <v xml:space="preserve"> </v>
      </c>
      <c r="P16" s="77" t="str">
        <f>IFERROR(VLOOKUP($H16,'Project Reference'!$A$2:$F$11,6,FALSE)," ")</f>
        <v xml:space="preserve"> </v>
      </c>
      <c r="Q16" s="77" t="str">
        <f>IFERROR(VLOOKUP($H16,'Project Reference'!$A$2:$G$11,7,FALSE)," ")</f>
        <v xml:space="preserve"> </v>
      </c>
      <c r="R16" s="77" t="str">
        <f>IFERROR(VLOOKUP($H16,'Project Reference'!$A$2:$H$11,8,FALSE)," ")</f>
        <v xml:space="preserve"> </v>
      </c>
      <c r="S16" s="77" t="str">
        <f>IFERROR(VLOOKUP($H16,'Project Reference'!$A$2:$I$11,9,FALSE)," ")</f>
        <v xml:space="preserve"> </v>
      </c>
      <c r="T16" s="77" t="str">
        <f>IFERROR(VLOOKUP($H16,'Project Reference'!$A$2:$J$11,10,FALSE)," ")</f>
        <v xml:space="preserve"> </v>
      </c>
      <c r="U16" s="77" t="str">
        <f>IFERROR(VLOOKUP($H16,'Project Reference'!$A$2:$K$11,11)," ")</f>
        <v xml:space="preserve"> </v>
      </c>
      <c r="V16" s="77" t="str">
        <f>IFERROR(VLOOKUP($H16,'Project Reference'!$A$2:$L$11,12)," ")</f>
        <v xml:space="preserve"> </v>
      </c>
      <c r="W16" s="77" t="str">
        <f>IFERROR(VLOOKUP($H16,'Project Reference'!$A$2:$M$11,13)," ")</f>
        <v xml:space="preserve"> </v>
      </c>
      <c r="X16" s="77" t="str">
        <f>IFERROR(VLOOKUP($H16,'Project Reference'!$A$2:$N$11,14)," ")</f>
        <v xml:space="preserve"> </v>
      </c>
      <c r="Y16" s="77" t="str">
        <f>IFERROR(VLOOKUP($H16,'Project Reference'!$A$2:$O$11,15)," ")</f>
        <v xml:space="preserve"> </v>
      </c>
      <c r="Z16" s="77" t="str">
        <f>IFERROR(VLOOKUP($H16,'Project Reference'!$A$2:$P$11,16)," ")</f>
        <v xml:space="preserve"> </v>
      </c>
      <c r="AA16" s="77" t="str">
        <f>IFERROR(VLOOKUP($H16,'Project Reference'!$A$2:$Q$11,17)," ")</f>
        <v xml:space="preserve"> </v>
      </c>
    </row>
    <row r="17" spans="1:27" s="1" customFormat="1" x14ac:dyDescent="0.45">
      <c r="A17" s="80"/>
      <c r="B17" s="81"/>
      <c r="C17" s="119"/>
      <c r="D17" s="119"/>
      <c r="E17" s="82"/>
      <c r="F17" s="76" t="str" cm="1">
        <f t="array" ref="F17">IFERROR(_xlfn.IFS(E17="Hard (Cash)","N/A",E17="Soft (In-Kind)", "Enter Source"),"Select Type")</f>
        <v>Select Type</v>
      </c>
      <c r="G17" s="76"/>
      <c r="H17" s="76" t="str">
        <f>IFERROR(VLOOKUP($G17,'Project Reference'!$T$2:$U$11,2),"Enter Project Number")</f>
        <v>Enter Project Number</v>
      </c>
      <c r="I17" s="81"/>
      <c r="J17" s="81"/>
      <c r="K17" s="24">
        <f t="shared" si="0"/>
        <v>0</v>
      </c>
      <c r="L17" s="31"/>
      <c r="M17" s="77" t="str">
        <f>IFERROR(VLOOKUP($H17,'Project Reference'!$A$2:$C$11,3)," ")</f>
        <v xml:space="preserve"> </v>
      </c>
      <c r="N17" s="77" t="str">
        <f>IFERROR(VLOOKUP($H17,'Project Reference'!$A$2:$D$11,4)," ")</f>
        <v xml:space="preserve"> </v>
      </c>
      <c r="O17" s="77" t="str">
        <f>IFERROR(VLOOKUP($H17,'Project Reference'!$A$2:$E$11,5)," ")</f>
        <v xml:space="preserve"> </v>
      </c>
      <c r="P17" s="77" t="str">
        <f>IFERROR(VLOOKUP($H17,'Project Reference'!$A$2:$F$11,6,FALSE)," ")</f>
        <v xml:space="preserve"> </v>
      </c>
      <c r="Q17" s="77" t="str">
        <f>IFERROR(VLOOKUP($H17,'Project Reference'!$A$2:$G$11,7,FALSE)," ")</f>
        <v xml:space="preserve"> </v>
      </c>
      <c r="R17" s="77" t="str">
        <f>IFERROR(VLOOKUP($H17,'Project Reference'!$A$2:$H$11,8,FALSE)," ")</f>
        <v xml:space="preserve"> </v>
      </c>
      <c r="S17" s="77" t="str">
        <f>IFERROR(VLOOKUP($H17,'Project Reference'!$A$2:$I$11,9,FALSE)," ")</f>
        <v xml:space="preserve"> </v>
      </c>
      <c r="T17" s="77" t="str">
        <f>IFERROR(VLOOKUP($H17,'Project Reference'!$A$2:$J$11,10,FALSE)," ")</f>
        <v xml:space="preserve"> </v>
      </c>
      <c r="U17" s="77" t="str">
        <f>IFERROR(VLOOKUP($H17,'Project Reference'!$A$2:$K$11,11)," ")</f>
        <v xml:space="preserve"> </v>
      </c>
      <c r="V17" s="77" t="str">
        <f>IFERROR(VLOOKUP($H17,'Project Reference'!$A$2:$L$11,12)," ")</f>
        <v xml:space="preserve"> </v>
      </c>
      <c r="W17" s="77" t="str">
        <f>IFERROR(VLOOKUP($H17,'Project Reference'!$A$2:$M$11,13)," ")</f>
        <v xml:space="preserve"> </v>
      </c>
      <c r="X17" s="77" t="str">
        <f>IFERROR(VLOOKUP($H17,'Project Reference'!$A$2:$N$11,14)," ")</f>
        <v xml:space="preserve"> </v>
      </c>
      <c r="Y17" s="77" t="str">
        <f>IFERROR(VLOOKUP($H17,'Project Reference'!$A$2:$O$11,15)," ")</f>
        <v xml:space="preserve"> </v>
      </c>
      <c r="Z17" s="77" t="str">
        <f>IFERROR(VLOOKUP($H17,'Project Reference'!$A$2:$P$11,16)," ")</f>
        <v xml:space="preserve"> </v>
      </c>
      <c r="AA17" s="77" t="str">
        <f>IFERROR(VLOOKUP($H17,'Project Reference'!$A$2:$Q$11,17)," ")</f>
        <v xml:space="preserve"> </v>
      </c>
    </row>
    <row r="18" spans="1:27" s="1" customFormat="1" x14ac:dyDescent="0.45">
      <c r="A18" s="80"/>
      <c r="B18" s="81"/>
      <c r="C18" s="119"/>
      <c r="D18" s="119"/>
      <c r="E18" s="82"/>
      <c r="F18" s="76" t="str" cm="1">
        <f t="array" ref="F18">IFERROR(_xlfn.IFS(E18="Hard (Cash)","N/A",E18="Soft (In-Kind)", "Enter Source"),"Select Type")</f>
        <v>Select Type</v>
      </c>
      <c r="G18" s="76"/>
      <c r="H18" s="76" t="str">
        <f>IFERROR(VLOOKUP($G18,'Project Reference'!$T$2:$U$11,2),"Enter Project Number")</f>
        <v>Enter Project Number</v>
      </c>
      <c r="I18" s="81"/>
      <c r="J18" s="81"/>
      <c r="K18" s="24">
        <f t="shared" si="0"/>
        <v>0</v>
      </c>
      <c r="L18" s="31"/>
      <c r="M18" s="77" t="str">
        <f>IFERROR(VLOOKUP($H18,'Project Reference'!$A$2:$C$11,3)," ")</f>
        <v xml:space="preserve"> </v>
      </c>
      <c r="N18" s="77" t="str">
        <f>IFERROR(VLOOKUP($H18,'Project Reference'!$A$2:$D$11,4)," ")</f>
        <v xml:space="preserve"> </v>
      </c>
      <c r="O18" s="77" t="str">
        <f>IFERROR(VLOOKUP($H18,'Project Reference'!$A$2:$E$11,5)," ")</f>
        <v xml:space="preserve"> </v>
      </c>
      <c r="P18" s="77" t="str">
        <f>IFERROR(VLOOKUP($H18,'Project Reference'!$A$2:$F$11,6,FALSE)," ")</f>
        <v xml:space="preserve"> </v>
      </c>
      <c r="Q18" s="77" t="str">
        <f>IFERROR(VLOOKUP($H18,'Project Reference'!$A$2:$G$11,7,FALSE)," ")</f>
        <v xml:space="preserve"> </v>
      </c>
      <c r="R18" s="77" t="str">
        <f>IFERROR(VLOOKUP($H18,'Project Reference'!$A$2:$H$11,8,FALSE)," ")</f>
        <v xml:space="preserve"> </v>
      </c>
      <c r="S18" s="77" t="str">
        <f>IFERROR(VLOOKUP($H18,'Project Reference'!$A$2:$I$11,9,FALSE)," ")</f>
        <v xml:space="preserve"> </v>
      </c>
      <c r="T18" s="77" t="str">
        <f>IFERROR(VLOOKUP($H18,'Project Reference'!$A$2:$J$11,10,FALSE)," ")</f>
        <v xml:space="preserve"> </v>
      </c>
      <c r="U18" s="77" t="str">
        <f>IFERROR(VLOOKUP($H18,'Project Reference'!$A$2:$K$11,11)," ")</f>
        <v xml:space="preserve"> </v>
      </c>
      <c r="V18" s="77" t="str">
        <f>IFERROR(VLOOKUP($H18,'Project Reference'!$A$2:$L$11,12)," ")</f>
        <v xml:space="preserve"> </v>
      </c>
      <c r="W18" s="77" t="str">
        <f>IFERROR(VLOOKUP($H18,'Project Reference'!$A$2:$M$11,13)," ")</f>
        <v xml:space="preserve"> </v>
      </c>
      <c r="X18" s="77" t="str">
        <f>IFERROR(VLOOKUP($H18,'Project Reference'!$A$2:$N$11,14)," ")</f>
        <v xml:space="preserve"> </v>
      </c>
      <c r="Y18" s="77" t="str">
        <f>IFERROR(VLOOKUP($H18,'Project Reference'!$A$2:$O$11,15)," ")</f>
        <v xml:space="preserve"> </v>
      </c>
      <c r="Z18" s="77" t="str">
        <f>IFERROR(VLOOKUP($H18,'Project Reference'!$A$2:$P$11,16)," ")</f>
        <v xml:space="preserve"> </v>
      </c>
      <c r="AA18" s="77" t="str">
        <f>IFERROR(VLOOKUP($H18,'Project Reference'!$A$2:$Q$11,17)," ")</f>
        <v xml:space="preserve"> </v>
      </c>
    </row>
    <row r="19" spans="1:27" s="1" customFormat="1" x14ac:dyDescent="0.45">
      <c r="A19" s="3"/>
      <c r="B19"/>
      <c r="C19" s="120"/>
      <c r="D19" s="120"/>
      <c r="E19" s="27"/>
      <c r="F19" s="76" t="str" cm="1">
        <f t="array" ref="F19">IFERROR(_xlfn.IFS(E19="Hard (Cash)","N/A",E19="Soft (In-Kind)", "Enter Source"),"Select Type")</f>
        <v>Select Type</v>
      </c>
      <c r="G19" s="76"/>
      <c r="H19" s="76" t="str">
        <f>IFERROR(VLOOKUP($G19,'Project Reference'!$T$2:$U$11,2),"Enter Project Number")</f>
        <v>Enter Project Number</v>
      </c>
      <c r="I19"/>
      <c r="J19"/>
      <c r="K19" s="24">
        <f t="shared" si="0"/>
        <v>0</v>
      </c>
      <c r="L19" s="31"/>
      <c r="M19" s="77" t="str">
        <f>IFERROR(VLOOKUP($H19,'Project Reference'!$A$2:$C$11,3)," ")</f>
        <v xml:space="preserve"> </v>
      </c>
      <c r="N19" s="77" t="str">
        <f>IFERROR(VLOOKUP($H19,'Project Reference'!$A$2:$D$11,4)," ")</f>
        <v xml:space="preserve"> </v>
      </c>
      <c r="O19" s="77" t="str">
        <f>IFERROR(VLOOKUP($H19,'Project Reference'!$A$2:$E$11,5)," ")</f>
        <v xml:space="preserve"> </v>
      </c>
      <c r="P19" s="77" t="str">
        <f>IFERROR(VLOOKUP($H19,'Project Reference'!$A$2:$F$11,6,FALSE)," ")</f>
        <v xml:space="preserve"> </v>
      </c>
      <c r="Q19" s="77" t="str">
        <f>IFERROR(VLOOKUP($H19,'Project Reference'!$A$2:$G$11,7,FALSE)," ")</f>
        <v xml:space="preserve"> </v>
      </c>
      <c r="R19" s="77" t="str">
        <f>IFERROR(VLOOKUP($H19,'Project Reference'!$A$2:$H$11,8,FALSE)," ")</f>
        <v xml:space="preserve"> </v>
      </c>
      <c r="S19" s="77" t="str">
        <f>IFERROR(VLOOKUP($H19,'Project Reference'!$A$2:$I$11,9,FALSE)," ")</f>
        <v xml:space="preserve"> </v>
      </c>
      <c r="T19" s="77" t="str">
        <f>IFERROR(VLOOKUP($H19,'Project Reference'!$A$2:$J$11,10,FALSE)," ")</f>
        <v xml:space="preserve"> </v>
      </c>
      <c r="U19" s="77" t="str">
        <f>IFERROR(VLOOKUP($H19,'Project Reference'!$A$2:$K$11,11)," ")</f>
        <v xml:space="preserve"> </v>
      </c>
      <c r="V19" s="77" t="str">
        <f>IFERROR(VLOOKUP($H19,'Project Reference'!$A$2:$L$11,12)," ")</f>
        <v xml:space="preserve"> </v>
      </c>
      <c r="W19" s="77" t="str">
        <f>IFERROR(VLOOKUP($H19,'Project Reference'!$A$2:$M$11,13)," ")</f>
        <v xml:space="preserve"> </v>
      </c>
      <c r="X19" s="77" t="str">
        <f>IFERROR(VLOOKUP($H19,'Project Reference'!$A$2:$N$11,14)," ")</f>
        <v xml:space="preserve"> </v>
      </c>
      <c r="Y19" s="77" t="str">
        <f>IFERROR(VLOOKUP($H19,'Project Reference'!$A$2:$O$11,15)," ")</f>
        <v xml:space="preserve"> </v>
      </c>
      <c r="Z19" s="77" t="str">
        <f>IFERROR(VLOOKUP($H19,'Project Reference'!$A$2:$P$11,16)," ")</f>
        <v xml:space="preserve"> </v>
      </c>
      <c r="AA19" s="77" t="str">
        <f>IFERROR(VLOOKUP($H19,'Project Reference'!$A$2:$Q$11,17)," ")</f>
        <v xml:space="preserve"> </v>
      </c>
    </row>
    <row r="20" spans="1:27" s="1" customFormat="1" x14ac:dyDescent="0.45">
      <c r="A20" s="3"/>
      <c r="B20"/>
      <c r="C20" s="120"/>
      <c r="D20" s="120"/>
      <c r="E20" s="27"/>
      <c r="F20" s="76" t="str" cm="1">
        <f t="array" ref="F20">IFERROR(_xlfn.IFS(E20="Hard (Cash)","N/A",E20="Soft (In-Kind)", "Enter Source"),"Select Type")</f>
        <v>Select Type</v>
      </c>
      <c r="G20" s="76"/>
      <c r="H20" s="76" t="str">
        <f>IFERROR(VLOOKUP($G20,'Project Reference'!$T$2:$U$11,2),"Enter Project Number")</f>
        <v>Enter Project Number</v>
      </c>
      <c r="I20"/>
      <c r="J20"/>
      <c r="K20" s="24">
        <f t="shared" si="0"/>
        <v>0</v>
      </c>
      <c r="L20" s="31"/>
      <c r="M20" s="77" t="str">
        <f>IFERROR(VLOOKUP($H20,'Project Reference'!$A$2:$C$11,3)," ")</f>
        <v xml:space="preserve"> </v>
      </c>
      <c r="N20" s="77" t="str">
        <f>IFERROR(VLOOKUP($H20,'Project Reference'!$A$2:$D$11,4)," ")</f>
        <v xml:space="preserve"> </v>
      </c>
      <c r="O20" s="77" t="str">
        <f>IFERROR(VLOOKUP($H20,'Project Reference'!$A$2:$E$11,5)," ")</f>
        <v xml:space="preserve"> </v>
      </c>
      <c r="P20" s="77" t="str">
        <f>IFERROR(VLOOKUP($H20,'Project Reference'!$A$2:$F$11,6,FALSE)," ")</f>
        <v xml:space="preserve"> </v>
      </c>
      <c r="Q20" s="77" t="str">
        <f>IFERROR(VLOOKUP($H20,'Project Reference'!$A$2:$G$11,7,FALSE)," ")</f>
        <v xml:space="preserve"> </v>
      </c>
      <c r="R20" s="77" t="str">
        <f>IFERROR(VLOOKUP($H20,'Project Reference'!$A$2:$H$11,8,FALSE)," ")</f>
        <v xml:space="preserve"> </v>
      </c>
      <c r="S20" s="77" t="str">
        <f>IFERROR(VLOOKUP($H20,'Project Reference'!$A$2:$I$11,9,FALSE)," ")</f>
        <v xml:space="preserve"> </v>
      </c>
      <c r="T20" s="77" t="str">
        <f>IFERROR(VLOOKUP($H20,'Project Reference'!$A$2:$J$11,10,FALSE)," ")</f>
        <v xml:space="preserve"> </v>
      </c>
      <c r="U20" s="77" t="str">
        <f>IFERROR(VLOOKUP($H20,'Project Reference'!$A$2:$K$11,11)," ")</f>
        <v xml:space="preserve"> </v>
      </c>
      <c r="V20" s="77" t="str">
        <f>IFERROR(VLOOKUP($H20,'Project Reference'!$A$2:$L$11,12)," ")</f>
        <v xml:space="preserve"> </v>
      </c>
      <c r="W20" s="77" t="str">
        <f>IFERROR(VLOOKUP($H20,'Project Reference'!$A$2:$M$11,13)," ")</f>
        <v xml:space="preserve"> </v>
      </c>
      <c r="X20" s="77" t="str">
        <f>IFERROR(VLOOKUP($H20,'Project Reference'!$A$2:$N$11,14)," ")</f>
        <v xml:space="preserve"> </v>
      </c>
      <c r="Y20" s="77" t="str">
        <f>IFERROR(VLOOKUP($H20,'Project Reference'!$A$2:$O$11,15)," ")</f>
        <v xml:space="preserve"> </v>
      </c>
      <c r="Z20" s="77" t="str">
        <f>IFERROR(VLOOKUP($H20,'Project Reference'!$A$2:$P$11,16)," ")</f>
        <v xml:space="preserve"> </v>
      </c>
      <c r="AA20" s="77" t="str">
        <f>IFERROR(VLOOKUP($H20,'Project Reference'!$A$2:$Q$11,17)," ")</f>
        <v xml:space="preserve"> </v>
      </c>
    </row>
    <row r="21" spans="1:27" s="1" customFormat="1" x14ac:dyDescent="0.45">
      <c r="A21" s="3"/>
      <c r="B21"/>
      <c r="C21" s="120"/>
      <c r="D21" s="120"/>
      <c r="E21" s="27"/>
      <c r="F21" s="76" t="str" cm="1">
        <f t="array" ref="F21">IFERROR(_xlfn.IFS(E21="Hard (Cash)","N/A",E21="Soft (In-Kind)", "Enter Source"),"Select Type")</f>
        <v>Select Type</v>
      </c>
      <c r="G21" s="76"/>
      <c r="H21" s="76" t="str">
        <f>IFERROR(VLOOKUP($G21,'Project Reference'!$T$2:$U$11,2),"Enter Project Number")</f>
        <v>Enter Project Number</v>
      </c>
      <c r="I21"/>
      <c r="J21"/>
      <c r="K21" s="24">
        <f t="shared" si="0"/>
        <v>0</v>
      </c>
      <c r="L21" s="31"/>
      <c r="M21" s="77" t="str">
        <f>IFERROR(VLOOKUP($H21,'Project Reference'!$A$2:$C$11,3)," ")</f>
        <v xml:space="preserve"> </v>
      </c>
      <c r="N21" s="77" t="str">
        <f>IFERROR(VLOOKUP($H21,'Project Reference'!$A$2:$D$11,4)," ")</f>
        <v xml:space="preserve"> </v>
      </c>
      <c r="O21" s="77" t="str">
        <f>IFERROR(VLOOKUP($H21,'Project Reference'!$A$2:$E$11,5)," ")</f>
        <v xml:space="preserve"> </v>
      </c>
      <c r="P21" s="77" t="str">
        <f>IFERROR(VLOOKUP($H21,'Project Reference'!$A$2:$F$11,6,FALSE)," ")</f>
        <v xml:space="preserve"> </v>
      </c>
      <c r="Q21" s="77" t="str">
        <f>IFERROR(VLOOKUP($H21,'Project Reference'!$A$2:$G$11,7,FALSE)," ")</f>
        <v xml:space="preserve"> </v>
      </c>
      <c r="R21" s="77" t="str">
        <f>IFERROR(VLOOKUP($H21,'Project Reference'!$A$2:$H$11,8,FALSE)," ")</f>
        <v xml:space="preserve"> </v>
      </c>
      <c r="S21" s="77" t="str">
        <f>IFERROR(VLOOKUP($H21,'Project Reference'!$A$2:$I$11,9,FALSE)," ")</f>
        <v xml:space="preserve"> </v>
      </c>
      <c r="T21" s="77" t="str">
        <f>IFERROR(VLOOKUP($H21,'Project Reference'!$A$2:$J$11,10,FALSE)," ")</f>
        <v xml:space="preserve"> </v>
      </c>
      <c r="U21" s="77" t="str">
        <f>IFERROR(VLOOKUP($H21,'Project Reference'!$A$2:$K$11,11)," ")</f>
        <v xml:space="preserve"> </v>
      </c>
      <c r="V21" s="77" t="str">
        <f>IFERROR(VLOOKUP($H21,'Project Reference'!$A$2:$L$11,12)," ")</f>
        <v xml:space="preserve"> </v>
      </c>
      <c r="W21" s="77" t="str">
        <f>IFERROR(VLOOKUP($H21,'Project Reference'!$A$2:$M$11,13)," ")</f>
        <v xml:space="preserve"> </v>
      </c>
      <c r="X21" s="77" t="str">
        <f>IFERROR(VLOOKUP($H21,'Project Reference'!$A$2:$N$11,14)," ")</f>
        <v xml:space="preserve"> </v>
      </c>
      <c r="Y21" s="77" t="str">
        <f>IFERROR(VLOOKUP($H21,'Project Reference'!$A$2:$O$11,15)," ")</f>
        <v xml:space="preserve"> </v>
      </c>
      <c r="Z21" s="77" t="str">
        <f>IFERROR(VLOOKUP($H21,'Project Reference'!$A$2:$P$11,16)," ")</f>
        <v xml:space="preserve"> </v>
      </c>
      <c r="AA21" s="77" t="str">
        <f>IFERROR(VLOOKUP($H21,'Project Reference'!$A$2:$Q$11,17)," ")</f>
        <v xml:space="preserve"> </v>
      </c>
    </row>
    <row r="22" spans="1:27" s="1" customFormat="1" x14ac:dyDescent="0.45">
      <c r="A22" s="3"/>
      <c r="B22"/>
      <c r="C22" s="120"/>
      <c r="D22" s="120"/>
      <c r="E22" s="27"/>
      <c r="F22" s="76" t="str" cm="1">
        <f t="array" ref="F22">IFERROR(_xlfn.IFS(E22="Hard (Cash)","N/A",E22="Soft (In-Kind)", "Enter Source"),"Select Type")</f>
        <v>Select Type</v>
      </c>
      <c r="G22" s="76"/>
      <c r="H22" s="76" t="str">
        <f>IFERROR(VLOOKUP($G22,'Project Reference'!$T$2:$U$11,2),"Enter Project Number")</f>
        <v>Enter Project Number</v>
      </c>
      <c r="I22"/>
      <c r="J22"/>
      <c r="K22" s="24">
        <f t="shared" si="0"/>
        <v>0</v>
      </c>
      <c r="L22" s="31"/>
      <c r="M22" s="77" t="str">
        <f>IFERROR(VLOOKUP($H22,'Project Reference'!$A$2:$C$11,3)," ")</f>
        <v xml:space="preserve"> </v>
      </c>
      <c r="N22" s="77" t="str">
        <f>IFERROR(VLOOKUP($H22,'Project Reference'!$A$2:$D$11,4)," ")</f>
        <v xml:space="preserve"> </v>
      </c>
      <c r="O22" s="77" t="str">
        <f>IFERROR(VLOOKUP($H22,'Project Reference'!$A$2:$E$11,5)," ")</f>
        <v xml:space="preserve"> </v>
      </c>
      <c r="P22" s="77" t="str">
        <f>IFERROR(VLOOKUP($H22,'Project Reference'!$A$2:$F$11,6,FALSE)," ")</f>
        <v xml:space="preserve"> </v>
      </c>
      <c r="Q22" s="77" t="str">
        <f>IFERROR(VLOOKUP($H22,'Project Reference'!$A$2:$G$11,7,FALSE)," ")</f>
        <v xml:space="preserve"> </v>
      </c>
      <c r="R22" s="77" t="str">
        <f>IFERROR(VLOOKUP($H22,'Project Reference'!$A$2:$H$11,8,FALSE)," ")</f>
        <v xml:space="preserve"> </v>
      </c>
      <c r="S22" s="77" t="str">
        <f>IFERROR(VLOOKUP($H22,'Project Reference'!$A$2:$I$11,9,FALSE)," ")</f>
        <v xml:space="preserve"> </v>
      </c>
      <c r="T22" s="77" t="str">
        <f>IFERROR(VLOOKUP($H22,'Project Reference'!$A$2:$J$11,10,FALSE)," ")</f>
        <v xml:space="preserve"> </v>
      </c>
      <c r="U22" s="77" t="str">
        <f>IFERROR(VLOOKUP($H22,'Project Reference'!$A$2:$K$11,11)," ")</f>
        <v xml:space="preserve"> </v>
      </c>
      <c r="V22" s="77" t="str">
        <f>IFERROR(VLOOKUP($H22,'Project Reference'!$A$2:$L$11,12)," ")</f>
        <v xml:space="preserve"> </v>
      </c>
      <c r="W22" s="77" t="str">
        <f>IFERROR(VLOOKUP($H22,'Project Reference'!$A$2:$M$11,13)," ")</f>
        <v xml:space="preserve"> </v>
      </c>
      <c r="X22" s="77" t="str">
        <f>IFERROR(VLOOKUP($H22,'Project Reference'!$A$2:$N$11,14)," ")</f>
        <v xml:space="preserve"> </v>
      </c>
      <c r="Y22" s="77" t="str">
        <f>IFERROR(VLOOKUP($H22,'Project Reference'!$A$2:$O$11,15)," ")</f>
        <v xml:space="preserve"> </v>
      </c>
      <c r="Z22" s="77" t="str">
        <f>IFERROR(VLOOKUP($H22,'Project Reference'!$A$2:$P$11,16)," ")</f>
        <v xml:space="preserve"> </v>
      </c>
      <c r="AA22" s="77" t="str">
        <f>IFERROR(VLOOKUP($H22,'Project Reference'!$A$2:$Q$11,17)," ")</f>
        <v xml:space="preserve"> </v>
      </c>
    </row>
    <row r="23" spans="1:27" s="1" customFormat="1" x14ac:dyDescent="0.45">
      <c r="A23" s="3"/>
      <c r="B23"/>
      <c r="C23" s="120"/>
      <c r="D23" s="120"/>
      <c r="E23" s="27"/>
      <c r="F23" s="76" t="str" cm="1">
        <f t="array" ref="F23">IFERROR(_xlfn.IFS(E23="Hard (Cash)","N/A",E23="Soft (In-Kind)", "Enter Source"),"Select Type")</f>
        <v>Select Type</v>
      </c>
      <c r="G23" s="76"/>
      <c r="H23" s="76" t="str">
        <f>IFERROR(VLOOKUP($G23,'Project Reference'!$T$2:$U$11,2),"Enter Project Number")</f>
        <v>Enter Project Number</v>
      </c>
      <c r="I23"/>
      <c r="J23"/>
      <c r="K23" s="24">
        <f t="shared" si="0"/>
        <v>0</v>
      </c>
      <c r="L23" s="31"/>
      <c r="M23" s="77" t="str">
        <f>IFERROR(VLOOKUP($H23,'Project Reference'!$A$2:$C$11,3)," ")</f>
        <v xml:space="preserve"> </v>
      </c>
      <c r="N23" s="77" t="str">
        <f>IFERROR(VLOOKUP($H23,'Project Reference'!$A$2:$D$11,4)," ")</f>
        <v xml:space="preserve"> </v>
      </c>
      <c r="O23" s="77" t="str">
        <f>IFERROR(VLOOKUP($H23,'Project Reference'!$A$2:$E$11,5)," ")</f>
        <v xml:space="preserve"> </v>
      </c>
      <c r="P23" s="77" t="str">
        <f>IFERROR(VLOOKUP($H23,'Project Reference'!$A$2:$F$11,6,FALSE)," ")</f>
        <v xml:space="preserve"> </v>
      </c>
      <c r="Q23" s="77" t="str">
        <f>IFERROR(VLOOKUP($H23,'Project Reference'!$A$2:$G$11,7,FALSE)," ")</f>
        <v xml:space="preserve"> </v>
      </c>
      <c r="R23" s="77" t="str">
        <f>IFERROR(VLOOKUP($H23,'Project Reference'!$A$2:$H$11,8,FALSE)," ")</f>
        <v xml:space="preserve"> </v>
      </c>
      <c r="S23" s="77" t="str">
        <f>IFERROR(VLOOKUP($H23,'Project Reference'!$A$2:$I$11,9,FALSE)," ")</f>
        <v xml:space="preserve"> </v>
      </c>
      <c r="T23" s="77" t="str">
        <f>IFERROR(VLOOKUP($H23,'Project Reference'!$A$2:$J$11,10,FALSE)," ")</f>
        <v xml:space="preserve"> </v>
      </c>
      <c r="U23" s="77" t="str">
        <f>IFERROR(VLOOKUP($H23,'Project Reference'!$A$2:$K$11,11)," ")</f>
        <v xml:space="preserve"> </v>
      </c>
      <c r="V23" s="77" t="str">
        <f>IFERROR(VLOOKUP($H23,'Project Reference'!$A$2:$L$11,12)," ")</f>
        <v xml:space="preserve"> </v>
      </c>
      <c r="W23" s="77" t="str">
        <f>IFERROR(VLOOKUP($H23,'Project Reference'!$A$2:$M$11,13)," ")</f>
        <v xml:space="preserve"> </v>
      </c>
      <c r="X23" s="77" t="str">
        <f>IFERROR(VLOOKUP($H23,'Project Reference'!$A$2:$N$11,14)," ")</f>
        <v xml:space="preserve"> </v>
      </c>
      <c r="Y23" s="77" t="str">
        <f>IFERROR(VLOOKUP($H23,'Project Reference'!$A$2:$O$11,15)," ")</f>
        <v xml:space="preserve"> </v>
      </c>
      <c r="Z23" s="77" t="str">
        <f>IFERROR(VLOOKUP($H23,'Project Reference'!$A$2:$P$11,16)," ")</f>
        <v xml:space="preserve"> </v>
      </c>
      <c r="AA23" s="77" t="str">
        <f>IFERROR(VLOOKUP($H23,'Project Reference'!$A$2:$Q$11,17)," ")</f>
        <v xml:space="preserve"> </v>
      </c>
    </row>
    <row r="24" spans="1:27" s="1" customFormat="1" x14ac:dyDescent="0.45">
      <c r="A24" s="3"/>
      <c r="B24"/>
      <c r="C24" s="120"/>
      <c r="D24" s="120"/>
      <c r="E24" s="27"/>
      <c r="F24" s="76" t="str" cm="1">
        <f t="array" ref="F24">IFERROR(_xlfn.IFS(E24="Hard (Cash)","N/A",E24="Soft (In-Kind)", "Enter Source"),"Select Type")</f>
        <v>Select Type</v>
      </c>
      <c r="G24" s="76"/>
      <c r="H24" s="76" t="str">
        <f>IFERROR(VLOOKUP($G24,'Project Reference'!$T$2:$U$11,2),"Enter Project Number")</f>
        <v>Enter Project Number</v>
      </c>
      <c r="I24"/>
      <c r="J24"/>
      <c r="K24" s="24">
        <f t="shared" si="0"/>
        <v>0</v>
      </c>
      <c r="L24" s="31"/>
      <c r="M24" s="77" t="str">
        <f>IFERROR(VLOOKUP($H24,'Project Reference'!$A$2:$C$11,3)," ")</f>
        <v xml:space="preserve"> </v>
      </c>
      <c r="N24" s="77" t="str">
        <f>IFERROR(VLOOKUP($H24,'Project Reference'!$A$2:$D$11,4)," ")</f>
        <v xml:space="preserve"> </v>
      </c>
      <c r="O24" s="77" t="str">
        <f>IFERROR(VLOOKUP($H24,'Project Reference'!$A$2:$E$11,5)," ")</f>
        <v xml:space="preserve"> </v>
      </c>
      <c r="P24" s="77" t="str">
        <f>IFERROR(VLOOKUP($H24,'Project Reference'!$A$2:$F$11,6,FALSE)," ")</f>
        <v xml:space="preserve"> </v>
      </c>
      <c r="Q24" s="77" t="str">
        <f>IFERROR(VLOOKUP($H24,'Project Reference'!$A$2:$G$11,7,FALSE)," ")</f>
        <v xml:space="preserve"> </v>
      </c>
      <c r="R24" s="77" t="str">
        <f>IFERROR(VLOOKUP($H24,'Project Reference'!$A$2:$H$11,8,FALSE)," ")</f>
        <v xml:space="preserve"> </v>
      </c>
      <c r="S24" s="77" t="str">
        <f>IFERROR(VLOOKUP($H24,'Project Reference'!$A$2:$I$11,9,FALSE)," ")</f>
        <v xml:space="preserve"> </v>
      </c>
      <c r="T24" s="77" t="str">
        <f>IFERROR(VLOOKUP($H24,'Project Reference'!$A$2:$J$11,10,FALSE)," ")</f>
        <v xml:space="preserve"> </v>
      </c>
      <c r="U24" s="77" t="str">
        <f>IFERROR(VLOOKUP($H24,'Project Reference'!$A$2:$K$11,11)," ")</f>
        <v xml:space="preserve"> </v>
      </c>
      <c r="V24" s="77" t="str">
        <f>IFERROR(VLOOKUP($H24,'Project Reference'!$A$2:$L$11,12)," ")</f>
        <v xml:space="preserve"> </v>
      </c>
      <c r="W24" s="77" t="str">
        <f>IFERROR(VLOOKUP($H24,'Project Reference'!$A$2:$M$11,13)," ")</f>
        <v xml:space="preserve"> </v>
      </c>
      <c r="X24" s="77" t="str">
        <f>IFERROR(VLOOKUP($H24,'Project Reference'!$A$2:$N$11,14)," ")</f>
        <v xml:space="preserve"> </v>
      </c>
      <c r="Y24" s="77" t="str">
        <f>IFERROR(VLOOKUP($H24,'Project Reference'!$A$2:$O$11,15)," ")</f>
        <v xml:space="preserve"> </v>
      </c>
      <c r="Z24" s="77" t="str">
        <f>IFERROR(VLOOKUP($H24,'Project Reference'!$A$2:$P$11,16)," ")</f>
        <v xml:space="preserve"> </v>
      </c>
      <c r="AA24" s="77" t="str">
        <f>IFERROR(VLOOKUP($H24,'Project Reference'!$A$2:$Q$11,17)," ")</f>
        <v xml:space="preserve"> </v>
      </c>
    </row>
    <row r="25" spans="1:27" s="1" customFormat="1" x14ac:dyDescent="0.45">
      <c r="A25" s="3"/>
      <c r="B25"/>
      <c r="C25" s="120"/>
      <c r="D25" s="120"/>
      <c r="E25" s="27"/>
      <c r="F25" s="76" t="str" cm="1">
        <f t="array" ref="F25">IFERROR(_xlfn.IFS(E25="Hard (Cash)","N/A",E25="Soft (In-Kind)", "Enter Source"),"Select Type")</f>
        <v>Select Type</v>
      </c>
      <c r="G25" s="76"/>
      <c r="H25" s="76" t="str">
        <f>IFERROR(VLOOKUP($G25,'Project Reference'!$T$2:$U$11,2),"Enter Project Number")</f>
        <v>Enter Project Number</v>
      </c>
      <c r="I25"/>
      <c r="J25"/>
      <c r="K25" s="24">
        <f t="shared" si="0"/>
        <v>0</v>
      </c>
      <c r="L25" s="31"/>
      <c r="M25" s="77" t="str">
        <f>IFERROR(VLOOKUP($H25,'Project Reference'!$A$2:$C$11,3)," ")</f>
        <v xml:space="preserve"> </v>
      </c>
      <c r="N25" s="77" t="str">
        <f>IFERROR(VLOOKUP($H25,'Project Reference'!$A$2:$D$11,4)," ")</f>
        <v xml:space="preserve"> </v>
      </c>
      <c r="O25" s="77" t="str">
        <f>IFERROR(VLOOKUP($H25,'Project Reference'!$A$2:$E$11,5)," ")</f>
        <v xml:space="preserve"> </v>
      </c>
      <c r="P25" s="77" t="str">
        <f>IFERROR(VLOOKUP($H25,'Project Reference'!$A$2:$F$11,6,FALSE)," ")</f>
        <v xml:space="preserve"> </v>
      </c>
      <c r="Q25" s="77" t="str">
        <f>IFERROR(VLOOKUP($H25,'Project Reference'!$A$2:$G$11,7,FALSE)," ")</f>
        <v xml:space="preserve"> </v>
      </c>
      <c r="R25" s="77" t="str">
        <f>IFERROR(VLOOKUP($H25,'Project Reference'!$A$2:$H$11,8,FALSE)," ")</f>
        <v xml:space="preserve"> </v>
      </c>
      <c r="S25" s="77" t="str">
        <f>IFERROR(VLOOKUP($H25,'Project Reference'!$A$2:$I$11,9,FALSE)," ")</f>
        <v xml:space="preserve"> </v>
      </c>
      <c r="T25" s="77" t="str">
        <f>IFERROR(VLOOKUP($H25,'Project Reference'!$A$2:$J$11,10,FALSE)," ")</f>
        <v xml:space="preserve"> </v>
      </c>
      <c r="U25" s="77" t="str">
        <f>IFERROR(VLOOKUP($H25,'Project Reference'!$A$2:$K$11,11)," ")</f>
        <v xml:space="preserve"> </v>
      </c>
      <c r="V25" s="77" t="str">
        <f>IFERROR(VLOOKUP($H25,'Project Reference'!$A$2:$L$11,12)," ")</f>
        <v xml:space="preserve"> </v>
      </c>
      <c r="W25" s="77" t="str">
        <f>IFERROR(VLOOKUP($H25,'Project Reference'!$A$2:$M$11,13)," ")</f>
        <v xml:space="preserve"> </v>
      </c>
      <c r="X25" s="77" t="str">
        <f>IFERROR(VLOOKUP($H25,'Project Reference'!$A$2:$N$11,14)," ")</f>
        <v xml:space="preserve"> </v>
      </c>
      <c r="Y25" s="77" t="str">
        <f>IFERROR(VLOOKUP($H25,'Project Reference'!$A$2:$O$11,15)," ")</f>
        <v xml:space="preserve"> </v>
      </c>
      <c r="Z25" s="77" t="str">
        <f>IFERROR(VLOOKUP($H25,'Project Reference'!$A$2:$P$11,16)," ")</f>
        <v xml:space="preserve"> </v>
      </c>
      <c r="AA25" s="77" t="str">
        <f>IFERROR(VLOOKUP($H25,'Project Reference'!$A$2:$Q$11,17)," ")</f>
        <v xml:space="preserve"> </v>
      </c>
    </row>
    <row r="26" spans="1:27" s="1" customFormat="1" x14ac:dyDescent="0.45">
      <c r="A26" s="3"/>
      <c r="B26"/>
      <c r="C26" s="120"/>
      <c r="D26" s="120"/>
      <c r="E26" s="27"/>
      <c r="F26" s="76" t="str" cm="1">
        <f t="array" ref="F26">IFERROR(_xlfn.IFS(E26="Hard (Cash)","N/A",E26="Soft (In-Kind)", "Enter Source"),"Select Type")</f>
        <v>Select Type</v>
      </c>
      <c r="G26" s="76"/>
      <c r="H26" s="76" t="str">
        <f>IFERROR(VLOOKUP($G26,'Project Reference'!$T$2:$U$11,2),"Enter Project Number")</f>
        <v>Enter Project Number</v>
      </c>
      <c r="I26"/>
      <c r="J26"/>
      <c r="K26" s="24">
        <f t="shared" si="0"/>
        <v>0</v>
      </c>
      <c r="L26" s="31"/>
      <c r="M26" s="77" t="str">
        <f>IFERROR(VLOOKUP($H26,'Project Reference'!$A$2:$C$11,3)," ")</f>
        <v xml:space="preserve"> </v>
      </c>
      <c r="N26" s="77" t="str">
        <f>IFERROR(VLOOKUP($H26,'Project Reference'!$A$2:$D$11,4)," ")</f>
        <v xml:space="preserve"> </v>
      </c>
      <c r="O26" s="77" t="str">
        <f>IFERROR(VLOOKUP($H26,'Project Reference'!$A$2:$E$11,5)," ")</f>
        <v xml:space="preserve"> </v>
      </c>
      <c r="P26" s="77" t="str">
        <f>IFERROR(VLOOKUP($H26,'Project Reference'!$A$2:$F$11,6,FALSE)," ")</f>
        <v xml:space="preserve"> </v>
      </c>
      <c r="Q26" s="77" t="str">
        <f>IFERROR(VLOOKUP($H26,'Project Reference'!$A$2:$G$11,7,FALSE)," ")</f>
        <v xml:space="preserve"> </v>
      </c>
      <c r="R26" s="77" t="str">
        <f>IFERROR(VLOOKUP($H26,'Project Reference'!$A$2:$H$11,8,FALSE)," ")</f>
        <v xml:space="preserve"> </v>
      </c>
      <c r="S26" s="77" t="str">
        <f>IFERROR(VLOOKUP($H26,'Project Reference'!$A$2:$I$11,9,FALSE)," ")</f>
        <v xml:space="preserve"> </v>
      </c>
      <c r="T26" s="77" t="str">
        <f>IFERROR(VLOOKUP($H26,'Project Reference'!$A$2:$J$11,10,FALSE)," ")</f>
        <v xml:space="preserve"> </v>
      </c>
      <c r="U26" s="77" t="str">
        <f>IFERROR(VLOOKUP($H26,'Project Reference'!$A$2:$K$11,11)," ")</f>
        <v xml:space="preserve"> </v>
      </c>
      <c r="V26" s="77" t="str">
        <f>IFERROR(VLOOKUP($H26,'Project Reference'!$A$2:$L$11,12)," ")</f>
        <v xml:space="preserve"> </v>
      </c>
      <c r="W26" s="77" t="str">
        <f>IFERROR(VLOOKUP($H26,'Project Reference'!$A$2:$M$11,13)," ")</f>
        <v xml:space="preserve"> </v>
      </c>
      <c r="X26" s="77" t="str">
        <f>IFERROR(VLOOKUP($H26,'Project Reference'!$A$2:$N$11,14)," ")</f>
        <v xml:space="preserve"> </v>
      </c>
      <c r="Y26" s="77" t="str">
        <f>IFERROR(VLOOKUP($H26,'Project Reference'!$A$2:$O$11,15)," ")</f>
        <v xml:space="preserve"> </v>
      </c>
      <c r="Z26" s="77" t="str">
        <f>IFERROR(VLOOKUP($H26,'Project Reference'!$A$2:$P$11,16)," ")</f>
        <v xml:space="preserve"> </v>
      </c>
      <c r="AA26" s="77" t="str">
        <f>IFERROR(VLOOKUP($H26,'Project Reference'!$A$2:$Q$11,17)," ")</f>
        <v xml:space="preserve"> </v>
      </c>
    </row>
    <row r="27" spans="1:27" s="1" customFormat="1" x14ac:dyDescent="0.45">
      <c r="A27" s="3"/>
      <c r="B27"/>
      <c r="C27" s="120"/>
      <c r="D27" s="120"/>
      <c r="E27" s="27"/>
      <c r="F27" s="76" t="str" cm="1">
        <f t="array" ref="F27">IFERROR(_xlfn.IFS(E27="Hard (Cash)","N/A",E27="Soft (In-Kind)", "Enter Source"),"Select Type")</f>
        <v>Select Type</v>
      </c>
      <c r="G27" s="76"/>
      <c r="H27" s="76" t="str">
        <f>IFERROR(VLOOKUP($G27,'Project Reference'!$T$2:$U$11,2),"Enter Project Number")</f>
        <v>Enter Project Number</v>
      </c>
      <c r="I27"/>
      <c r="J27"/>
      <c r="K27" s="24">
        <f t="shared" si="0"/>
        <v>0</v>
      </c>
      <c r="L27" s="31"/>
      <c r="M27" s="77" t="str">
        <f>IFERROR(VLOOKUP($H27,'Project Reference'!$A$2:$C$11,3)," ")</f>
        <v xml:space="preserve"> </v>
      </c>
      <c r="N27" s="77" t="str">
        <f>IFERROR(VLOOKUP($H27,'Project Reference'!$A$2:$D$11,4)," ")</f>
        <v xml:space="preserve"> </v>
      </c>
      <c r="O27" s="77" t="str">
        <f>IFERROR(VLOOKUP($H27,'Project Reference'!$A$2:$E$11,5)," ")</f>
        <v xml:space="preserve"> </v>
      </c>
      <c r="P27" s="77" t="str">
        <f>IFERROR(VLOOKUP($H27,'Project Reference'!$A$2:$F$11,6,FALSE)," ")</f>
        <v xml:space="preserve"> </v>
      </c>
      <c r="Q27" s="77" t="str">
        <f>IFERROR(VLOOKUP($H27,'Project Reference'!$A$2:$G$11,7,FALSE)," ")</f>
        <v xml:space="preserve"> </v>
      </c>
      <c r="R27" s="77" t="str">
        <f>IFERROR(VLOOKUP($H27,'Project Reference'!$A$2:$H$11,8,FALSE)," ")</f>
        <v xml:space="preserve"> </v>
      </c>
      <c r="S27" s="77" t="str">
        <f>IFERROR(VLOOKUP($H27,'Project Reference'!$A$2:$I$11,9,FALSE)," ")</f>
        <v xml:space="preserve"> </v>
      </c>
      <c r="T27" s="77" t="str">
        <f>IFERROR(VLOOKUP($H27,'Project Reference'!$A$2:$J$11,10,FALSE)," ")</f>
        <v xml:space="preserve"> </v>
      </c>
      <c r="U27" s="77" t="str">
        <f>IFERROR(VLOOKUP($H27,'Project Reference'!$A$2:$K$11,11)," ")</f>
        <v xml:space="preserve"> </v>
      </c>
      <c r="V27" s="77" t="str">
        <f>IFERROR(VLOOKUP($H27,'Project Reference'!$A$2:$L$11,12)," ")</f>
        <v xml:space="preserve"> </v>
      </c>
      <c r="W27" s="77" t="str">
        <f>IFERROR(VLOOKUP($H27,'Project Reference'!$A$2:$M$11,13)," ")</f>
        <v xml:space="preserve"> </v>
      </c>
      <c r="X27" s="77" t="str">
        <f>IFERROR(VLOOKUP($H27,'Project Reference'!$A$2:$N$11,14)," ")</f>
        <v xml:space="preserve"> </v>
      </c>
      <c r="Y27" s="77" t="str">
        <f>IFERROR(VLOOKUP($H27,'Project Reference'!$A$2:$O$11,15)," ")</f>
        <v xml:space="preserve"> </v>
      </c>
      <c r="Z27" s="77" t="str">
        <f>IFERROR(VLOOKUP($H27,'Project Reference'!$A$2:$P$11,16)," ")</f>
        <v xml:space="preserve"> </v>
      </c>
      <c r="AA27" s="77" t="str">
        <f>IFERROR(VLOOKUP($H27,'Project Reference'!$A$2:$Q$11,17)," ")</f>
        <v xml:space="preserve"> </v>
      </c>
    </row>
    <row r="28" spans="1:27" s="1" customFormat="1" x14ac:dyDescent="0.45">
      <c r="A28" s="3"/>
      <c r="B28"/>
      <c r="C28" s="120"/>
      <c r="D28" s="120"/>
      <c r="E28" s="27"/>
      <c r="F28" s="76" t="str" cm="1">
        <f t="array" ref="F28">IFERROR(_xlfn.IFS(E28="Hard (Cash)","N/A",E28="Soft (In-Kind)", "Enter Source"),"Select Type")</f>
        <v>Select Type</v>
      </c>
      <c r="G28" s="76"/>
      <c r="H28" s="76" t="str">
        <f>IFERROR(VLOOKUP($G28,'Project Reference'!$T$2:$U$11,2),"Enter Project Number")</f>
        <v>Enter Project Number</v>
      </c>
      <c r="I28"/>
      <c r="J28"/>
      <c r="K28" s="24">
        <f t="shared" si="0"/>
        <v>0</v>
      </c>
      <c r="L28" s="31"/>
      <c r="M28" s="77" t="str">
        <f>IFERROR(VLOOKUP($H28,'Project Reference'!$A$2:$C$11,3)," ")</f>
        <v xml:space="preserve"> </v>
      </c>
      <c r="N28" s="77" t="str">
        <f>IFERROR(VLOOKUP($H28,'Project Reference'!$A$2:$D$11,4)," ")</f>
        <v xml:space="preserve"> </v>
      </c>
      <c r="O28" s="77" t="str">
        <f>IFERROR(VLOOKUP($H28,'Project Reference'!$A$2:$E$11,5)," ")</f>
        <v xml:space="preserve"> </v>
      </c>
      <c r="P28" s="77" t="str">
        <f>IFERROR(VLOOKUP($H28,'Project Reference'!$A$2:$F$11,6,FALSE)," ")</f>
        <v xml:space="preserve"> </v>
      </c>
      <c r="Q28" s="77" t="str">
        <f>IFERROR(VLOOKUP($H28,'Project Reference'!$A$2:$G$11,7,FALSE)," ")</f>
        <v xml:space="preserve"> </v>
      </c>
      <c r="R28" s="77" t="str">
        <f>IFERROR(VLOOKUP($H28,'Project Reference'!$A$2:$H$11,8,FALSE)," ")</f>
        <v xml:space="preserve"> </v>
      </c>
      <c r="S28" s="77" t="str">
        <f>IFERROR(VLOOKUP($H28,'Project Reference'!$A$2:$I$11,9,FALSE)," ")</f>
        <v xml:space="preserve"> </v>
      </c>
      <c r="T28" s="77" t="str">
        <f>IFERROR(VLOOKUP($H28,'Project Reference'!$A$2:$J$11,10,FALSE)," ")</f>
        <v xml:space="preserve"> </v>
      </c>
      <c r="U28" s="77" t="str">
        <f>IFERROR(VLOOKUP($H28,'Project Reference'!$A$2:$K$11,11)," ")</f>
        <v xml:space="preserve"> </v>
      </c>
      <c r="V28" s="77" t="str">
        <f>IFERROR(VLOOKUP($H28,'Project Reference'!$A$2:$L$11,12)," ")</f>
        <v xml:space="preserve"> </v>
      </c>
      <c r="W28" s="77" t="str">
        <f>IFERROR(VLOOKUP($H28,'Project Reference'!$A$2:$M$11,13)," ")</f>
        <v xml:space="preserve"> </v>
      </c>
      <c r="X28" s="77" t="str">
        <f>IFERROR(VLOOKUP($H28,'Project Reference'!$A$2:$N$11,14)," ")</f>
        <v xml:space="preserve"> </v>
      </c>
      <c r="Y28" s="77" t="str">
        <f>IFERROR(VLOOKUP($H28,'Project Reference'!$A$2:$O$11,15)," ")</f>
        <v xml:space="preserve"> </v>
      </c>
      <c r="Z28" s="77" t="str">
        <f>IFERROR(VLOOKUP($H28,'Project Reference'!$A$2:$P$11,16)," ")</f>
        <v xml:space="preserve"> </v>
      </c>
      <c r="AA28" s="77" t="str">
        <f>IFERROR(VLOOKUP($H28,'Project Reference'!$A$2:$Q$11,17)," ")</f>
        <v xml:space="preserve"> </v>
      </c>
    </row>
    <row r="29" spans="1:27" s="1" customFormat="1" x14ac:dyDescent="0.45">
      <c r="A29" s="3"/>
      <c r="B29"/>
      <c r="C29" s="120"/>
      <c r="D29" s="120"/>
      <c r="E29" s="27"/>
      <c r="F29" s="76" t="str" cm="1">
        <f t="array" ref="F29">IFERROR(_xlfn.IFS(E29="Hard (Cash)","N/A",E29="Soft (In-Kind)", "Enter Source"),"Select Type")</f>
        <v>Select Type</v>
      </c>
      <c r="G29" s="76"/>
      <c r="H29" s="76" t="str">
        <f>IFERROR(VLOOKUP($G29,'Project Reference'!$T$2:$U$11,2),"Enter Project Number")</f>
        <v>Enter Project Number</v>
      </c>
      <c r="I29"/>
      <c r="J29"/>
      <c r="K29" s="24">
        <f t="shared" si="0"/>
        <v>0</v>
      </c>
      <c r="L29" s="31"/>
      <c r="M29" s="77" t="str">
        <f>IFERROR(VLOOKUP($H29,'Project Reference'!$A$2:$C$11,3)," ")</f>
        <v xml:space="preserve"> </v>
      </c>
      <c r="N29" s="77" t="str">
        <f>IFERROR(VLOOKUP($H29,'Project Reference'!$A$2:$D$11,4)," ")</f>
        <v xml:space="preserve"> </v>
      </c>
      <c r="O29" s="77" t="str">
        <f>IFERROR(VLOOKUP($H29,'Project Reference'!$A$2:$E$11,5)," ")</f>
        <v xml:space="preserve"> </v>
      </c>
      <c r="P29" s="77" t="str">
        <f>IFERROR(VLOOKUP($H29,'Project Reference'!$A$2:$F$11,6,FALSE)," ")</f>
        <v xml:space="preserve"> </v>
      </c>
      <c r="Q29" s="77" t="str">
        <f>IFERROR(VLOOKUP($H29,'Project Reference'!$A$2:$G$11,7,FALSE)," ")</f>
        <v xml:space="preserve"> </v>
      </c>
      <c r="R29" s="77" t="str">
        <f>IFERROR(VLOOKUP($H29,'Project Reference'!$A$2:$H$11,8,FALSE)," ")</f>
        <v xml:space="preserve"> </v>
      </c>
      <c r="S29" s="77" t="str">
        <f>IFERROR(VLOOKUP($H29,'Project Reference'!$A$2:$I$11,9,FALSE)," ")</f>
        <v xml:space="preserve"> </v>
      </c>
      <c r="T29" s="77" t="str">
        <f>IFERROR(VLOOKUP($H29,'Project Reference'!$A$2:$J$11,10,FALSE)," ")</f>
        <v xml:space="preserve"> </v>
      </c>
      <c r="U29" s="77" t="str">
        <f>IFERROR(VLOOKUP($H29,'Project Reference'!$A$2:$K$11,11)," ")</f>
        <v xml:space="preserve"> </v>
      </c>
      <c r="V29" s="77" t="str">
        <f>IFERROR(VLOOKUP($H29,'Project Reference'!$A$2:$L$11,12)," ")</f>
        <v xml:space="preserve"> </v>
      </c>
      <c r="W29" s="77" t="str">
        <f>IFERROR(VLOOKUP($H29,'Project Reference'!$A$2:$M$11,13)," ")</f>
        <v xml:space="preserve"> </v>
      </c>
      <c r="X29" s="77" t="str">
        <f>IFERROR(VLOOKUP($H29,'Project Reference'!$A$2:$N$11,14)," ")</f>
        <v xml:space="preserve"> </v>
      </c>
      <c r="Y29" s="77" t="str">
        <f>IFERROR(VLOOKUP($H29,'Project Reference'!$A$2:$O$11,15)," ")</f>
        <v xml:space="preserve"> </v>
      </c>
      <c r="Z29" s="77" t="str">
        <f>IFERROR(VLOOKUP($H29,'Project Reference'!$A$2:$P$11,16)," ")</f>
        <v xml:space="preserve"> </v>
      </c>
      <c r="AA29" s="77" t="str">
        <f>IFERROR(VLOOKUP($H29,'Project Reference'!$A$2:$Q$11,17)," ")</f>
        <v xml:space="preserve"> </v>
      </c>
    </row>
    <row r="30" spans="1:27" s="1" customFormat="1" x14ac:dyDescent="0.45">
      <c r="A30" s="3"/>
      <c r="B30"/>
      <c r="C30" s="120"/>
      <c r="D30" s="120"/>
      <c r="E30" s="27"/>
      <c r="F30" s="76" t="str" cm="1">
        <f t="array" ref="F30">IFERROR(_xlfn.IFS(E30="Hard (Cash)","N/A",E30="Soft (In-Kind)", "Enter Source"),"Select Type")</f>
        <v>Select Type</v>
      </c>
      <c r="G30" s="76"/>
      <c r="H30" s="76" t="str">
        <f>IFERROR(VLOOKUP($G30,'Project Reference'!$T$2:$U$11,2),"Enter Project Number")</f>
        <v>Enter Project Number</v>
      </c>
      <c r="I30"/>
      <c r="J30"/>
      <c r="K30" s="24">
        <f t="shared" si="0"/>
        <v>0</v>
      </c>
      <c r="L30" s="31"/>
      <c r="M30" s="77" t="str">
        <f>IFERROR(VLOOKUP($H30,'Project Reference'!$A$2:$C$11,3)," ")</f>
        <v xml:space="preserve"> </v>
      </c>
      <c r="N30" s="77" t="str">
        <f>IFERROR(VLOOKUP($H30,'Project Reference'!$A$2:$D$11,4)," ")</f>
        <v xml:space="preserve"> </v>
      </c>
      <c r="O30" s="77" t="str">
        <f>IFERROR(VLOOKUP($H30,'Project Reference'!$A$2:$E$11,5)," ")</f>
        <v xml:space="preserve"> </v>
      </c>
      <c r="P30" s="77" t="str">
        <f>IFERROR(VLOOKUP($H30,'Project Reference'!$A$2:$F$11,6,FALSE)," ")</f>
        <v xml:space="preserve"> </v>
      </c>
      <c r="Q30" s="77" t="str">
        <f>IFERROR(VLOOKUP($H30,'Project Reference'!$A$2:$G$11,7,FALSE)," ")</f>
        <v xml:space="preserve"> </v>
      </c>
      <c r="R30" s="77" t="str">
        <f>IFERROR(VLOOKUP($H30,'Project Reference'!$A$2:$H$11,8,FALSE)," ")</f>
        <v xml:space="preserve"> </v>
      </c>
      <c r="S30" s="77" t="str">
        <f>IFERROR(VLOOKUP($H30,'Project Reference'!$A$2:$I$11,9,FALSE)," ")</f>
        <v xml:space="preserve"> </v>
      </c>
      <c r="T30" s="77" t="str">
        <f>IFERROR(VLOOKUP($H30,'Project Reference'!$A$2:$J$11,10,FALSE)," ")</f>
        <v xml:space="preserve"> </v>
      </c>
      <c r="U30" s="77" t="str">
        <f>IFERROR(VLOOKUP($H30,'Project Reference'!$A$2:$K$11,11)," ")</f>
        <v xml:space="preserve"> </v>
      </c>
      <c r="V30" s="77" t="str">
        <f>IFERROR(VLOOKUP($H30,'Project Reference'!$A$2:$L$11,12)," ")</f>
        <v xml:space="preserve"> </v>
      </c>
      <c r="W30" s="77" t="str">
        <f>IFERROR(VLOOKUP($H30,'Project Reference'!$A$2:$M$11,13)," ")</f>
        <v xml:space="preserve"> </v>
      </c>
      <c r="X30" s="77" t="str">
        <f>IFERROR(VLOOKUP($H30,'Project Reference'!$A$2:$N$11,14)," ")</f>
        <v xml:space="preserve"> </v>
      </c>
      <c r="Y30" s="77" t="str">
        <f>IFERROR(VLOOKUP($H30,'Project Reference'!$A$2:$O$11,15)," ")</f>
        <v xml:space="preserve"> </v>
      </c>
      <c r="Z30" s="77" t="str">
        <f>IFERROR(VLOOKUP($H30,'Project Reference'!$A$2:$P$11,16)," ")</f>
        <v xml:space="preserve"> </v>
      </c>
      <c r="AA30" s="77" t="str">
        <f>IFERROR(VLOOKUP($H30,'Project Reference'!$A$2:$Q$11,17)," ")</f>
        <v xml:space="preserve"> </v>
      </c>
    </row>
    <row r="31" spans="1:27" s="1" customFormat="1" x14ac:dyDescent="0.45">
      <c r="A31" s="3"/>
      <c r="B31"/>
      <c r="C31" s="120"/>
      <c r="D31" s="120"/>
      <c r="E31" s="27"/>
      <c r="F31" s="76" t="str" cm="1">
        <f t="array" ref="F31">IFERROR(_xlfn.IFS(E31="Hard (Cash)","N/A",E31="Soft (In-Kind)", "Enter Source"),"Select Type")</f>
        <v>Select Type</v>
      </c>
      <c r="G31" s="76"/>
      <c r="H31" s="76" t="str">
        <f>IFERROR(VLOOKUP($G31,'Project Reference'!$T$2:$U$11,2),"Enter Project Number")</f>
        <v>Enter Project Number</v>
      </c>
      <c r="I31"/>
      <c r="J31"/>
      <c r="K31" s="24">
        <f t="shared" si="0"/>
        <v>0</v>
      </c>
      <c r="L31" s="31"/>
      <c r="M31" s="77" t="str">
        <f>IFERROR(VLOOKUP($H31,'Project Reference'!$A$2:$C$11,3)," ")</f>
        <v xml:space="preserve"> </v>
      </c>
      <c r="N31" s="77" t="str">
        <f>IFERROR(VLOOKUP($H31,'Project Reference'!$A$2:$D$11,4)," ")</f>
        <v xml:space="preserve"> </v>
      </c>
      <c r="O31" s="77" t="str">
        <f>IFERROR(VLOOKUP($H31,'Project Reference'!$A$2:$E$11,5)," ")</f>
        <v xml:space="preserve"> </v>
      </c>
      <c r="P31" s="77" t="str">
        <f>IFERROR(VLOOKUP($H31,'Project Reference'!$A$2:$F$11,6,FALSE)," ")</f>
        <v xml:space="preserve"> </v>
      </c>
      <c r="Q31" s="77" t="str">
        <f>IFERROR(VLOOKUP($H31,'Project Reference'!$A$2:$G$11,7,FALSE)," ")</f>
        <v xml:space="preserve"> </v>
      </c>
      <c r="R31" s="77" t="str">
        <f>IFERROR(VLOOKUP($H31,'Project Reference'!$A$2:$H$11,8,FALSE)," ")</f>
        <v xml:space="preserve"> </v>
      </c>
      <c r="S31" s="77" t="str">
        <f>IFERROR(VLOOKUP($H31,'Project Reference'!$A$2:$I$11,9,FALSE)," ")</f>
        <v xml:space="preserve"> </v>
      </c>
      <c r="T31" s="77" t="str">
        <f>IFERROR(VLOOKUP($H31,'Project Reference'!$A$2:$J$11,10,FALSE)," ")</f>
        <v xml:space="preserve"> </v>
      </c>
      <c r="U31" s="77" t="str">
        <f>IFERROR(VLOOKUP($H31,'Project Reference'!$A$2:$K$11,11)," ")</f>
        <v xml:space="preserve"> </v>
      </c>
      <c r="V31" s="77" t="str">
        <f>IFERROR(VLOOKUP($H31,'Project Reference'!$A$2:$L$11,12)," ")</f>
        <v xml:space="preserve"> </v>
      </c>
      <c r="W31" s="77" t="str">
        <f>IFERROR(VLOOKUP($H31,'Project Reference'!$A$2:$M$11,13)," ")</f>
        <v xml:space="preserve"> </v>
      </c>
      <c r="X31" s="77" t="str">
        <f>IFERROR(VLOOKUP($H31,'Project Reference'!$A$2:$N$11,14)," ")</f>
        <v xml:space="preserve"> </v>
      </c>
      <c r="Y31" s="77" t="str">
        <f>IFERROR(VLOOKUP($H31,'Project Reference'!$A$2:$O$11,15)," ")</f>
        <v xml:space="preserve"> </v>
      </c>
      <c r="Z31" s="77" t="str">
        <f>IFERROR(VLOOKUP($H31,'Project Reference'!$A$2:$P$11,16)," ")</f>
        <v xml:space="preserve"> </v>
      </c>
      <c r="AA31" s="77" t="str">
        <f>IFERROR(VLOOKUP($H31,'Project Reference'!$A$2:$Q$11,17)," ")</f>
        <v xml:space="preserve"> </v>
      </c>
    </row>
    <row r="32" spans="1:27" s="1" customFormat="1" x14ac:dyDescent="0.45">
      <c r="A32" s="3"/>
      <c r="B32"/>
      <c r="C32" s="120"/>
      <c r="D32" s="120"/>
      <c r="E32" s="27"/>
      <c r="F32" s="76" t="str" cm="1">
        <f t="array" ref="F32">IFERROR(_xlfn.IFS(E32="Hard (Cash)","N/A",E32="Soft (In-Kind)", "Enter Source"),"Select Type")</f>
        <v>Select Type</v>
      </c>
      <c r="G32" s="76"/>
      <c r="H32" s="76" t="str">
        <f>IFERROR(VLOOKUP($G32,'Project Reference'!$T$2:$U$11,2),"Enter Project Number")</f>
        <v>Enter Project Number</v>
      </c>
      <c r="I32"/>
      <c r="J32"/>
      <c r="K32" s="24">
        <f t="shared" si="0"/>
        <v>0</v>
      </c>
      <c r="L32" s="31"/>
      <c r="M32" s="77" t="str">
        <f>IFERROR(VLOOKUP($H32,'Project Reference'!$A$2:$C$11,3)," ")</f>
        <v xml:space="preserve"> </v>
      </c>
      <c r="N32" s="77" t="str">
        <f>IFERROR(VLOOKUP($H32,'Project Reference'!$A$2:$D$11,4)," ")</f>
        <v xml:space="preserve"> </v>
      </c>
      <c r="O32" s="77" t="str">
        <f>IFERROR(VLOOKUP($H32,'Project Reference'!$A$2:$E$11,5)," ")</f>
        <v xml:space="preserve"> </v>
      </c>
      <c r="P32" s="77" t="str">
        <f>IFERROR(VLOOKUP($H32,'Project Reference'!$A$2:$F$11,6,FALSE)," ")</f>
        <v xml:space="preserve"> </v>
      </c>
      <c r="Q32" s="77" t="str">
        <f>IFERROR(VLOOKUP($H32,'Project Reference'!$A$2:$G$11,7,FALSE)," ")</f>
        <v xml:space="preserve"> </v>
      </c>
      <c r="R32" s="77" t="str">
        <f>IFERROR(VLOOKUP($H32,'Project Reference'!$A$2:$H$11,8,FALSE)," ")</f>
        <v xml:space="preserve"> </v>
      </c>
      <c r="S32" s="77" t="str">
        <f>IFERROR(VLOOKUP($H32,'Project Reference'!$A$2:$I$11,9,FALSE)," ")</f>
        <v xml:space="preserve"> </v>
      </c>
      <c r="T32" s="77" t="str">
        <f>IFERROR(VLOOKUP($H32,'Project Reference'!$A$2:$J$11,10,FALSE)," ")</f>
        <v xml:space="preserve"> </v>
      </c>
      <c r="U32" s="77" t="str">
        <f>IFERROR(VLOOKUP($H32,'Project Reference'!$A$2:$K$11,11)," ")</f>
        <v xml:space="preserve"> </v>
      </c>
      <c r="V32" s="77" t="str">
        <f>IFERROR(VLOOKUP($H32,'Project Reference'!$A$2:$L$11,12)," ")</f>
        <v xml:space="preserve"> </v>
      </c>
      <c r="W32" s="77" t="str">
        <f>IFERROR(VLOOKUP($H32,'Project Reference'!$A$2:$M$11,13)," ")</f>
        <v xml:space="preserve"> </v>
      </c>
      <c r="X32" s="77" t="str">
        <f>IFERROR(VLOOKUP($H32,'Project Reference'!$A$2:$N$11,14)," ")</f>
        <v xml:space="preserve"> </v>
      </c>
      <c r="Y32" s="77" t="str">
        <f>IFERROR(VLOOKUP($H32,'Project Reference'!$A$2:$O$11,15)," ")</f>
        <v xml:space="preserve"> </v>
      </c>
      <c r="Z32" s="77" t="str">
        <f>IFERROR(VLOOKUP($H32,'Project Reference'!$A$2:$P$11,16)," ")</f>
        <v xml:space="preserve"> </v>
      </c>
      <c r="AA32" s="77" t="str">
        <f>IFERROR(VLOOKUP($H32,'Project Reference'!$A$2:$Q$11,17)," ")</f>
        <v xml:space="preserve"> </v>
      </c>
    </row>
    <row r="33" spans="1:27" s="1" customFormat="1" x14ac:dyDescent="0.45">
      <c r="A33" s="3"/>
      <c r="B33"/>
      <c r="C33" s="120"/>
      <c r="D33" s="120"/>
      <c r="E33" s="27"/>
      <c r="F33" s="76" t="str" cm="1">
        <f t="array" ref="F33">IFERROR(_xlfn.IFS(E33="Hard (Cash)","N/A",E33="Soft (In-Kind)", "Enter Source"),"Select Type")</f>
        <v>Select Type</v>
      </c>
      <c r="G33" s="76"/>
      <c r="H33" s="76" t="str">
        <f>IFERROR(VLOOKUP($G33,'Project Reference'!$T$2:$U$11,2),"Enter Project Number")</f>
        <v>Enter Project Number</v>
      </c>
      <c r="I33"/>
      <c r="J33"/>
      <c r="K33" s="24">
        <f t="shared" si="0"/>
        <v>0</v>
      </c>
      <c r="L33" s="31"/>
      <c r="M33" s="77" t="str">
        <f>IFERROR(VLOOKUP($H33,'Project Reference'!$A$2:$C$11,3)," ")</f>
        <v xml:space="preserve"> </v>
      </c>
      <c r="N33" s="77" t="str">
        <f>IFERROR(VLOOKUP($H33,'Project Reference'!$A$2:$D$11,4)," ")</f>
        <v xml:space="preserve"> </v>
      </c>
      <c r="O33" s="77" t="str">
        <f>IFERROR(VLOOKUP($H33,'Project Reference'!$A$2:$E$11,5)," ")</f>
        <v xml:space="preserve"> </v>
      </c>
      <c r="P33" s="77" t="str">
        <f>IFERROR(VLOOKUP($H33,'Project Reference'!$A$2:$F$11,6,FALSE)," ")</f>
        <v xml:space="preserve"> </v>
      </c>
      <c r="Q33" s="77" t="str">
        <f>IFERROR(VLOOKUP($H33,'Project Reference'!$A$2:$G$11,7,FALSE)," ")</f>
        <v xml:space="preserve"> </v>
      </c>
      <c r="R33" s="77" t="str">
        <f>IFERROR(VLOOKUP($H33,'Project Reference'!$A$2:$H$11,8,FALSE)," ")</f>
        <v xml:space="preserve"> </v>
      </c>
      <c r="S33" s="77" t="str">
        <f>IFERROR(VLOOKUP($H33,'Project Reference'!$A$2:$I$11,9,FALSE)," ")</f>
        <v xml:space="preserve"> </v>
      </c>
      <c r="T33" s="77" t="str">
        <f>IFERROR(VLOOKUP($H33,'Project Reference'!$A$2:$J$11,10,FALSE)," ")</f>
        <v xml:space="preserve"> </v>
      </c>
      <c r="U33" s="77" t="str">
        <f>IFERROR(VLOOKUP($H33,'Project Reference'!$A$2:$K$11,11)," ")</f>
        <v xml:space="preserve"> </v>
      </c>
      <c r="V33" s="77" t="str">
        <f>IFERROR(VLOOKUP($H33,'Project Reference'!$A$2:$L$11,12)," ")</f>
        <v xml:space="preserve"> </v>
      </c>
      <c r="W33" s="77" t="str">
        <f>IFERROR(VLOOKUP($H33,'Project Reference'!$A$2:$M$11,13)," ")</f>
        <v xml:space="preserve"> </v>
      </c>
      <c r="X33" s="77" t="str">
        <f>IFERROR(VLOOKUP($H33,'Project Reference'!$A$2:$N$11,14)," ")</f>
        <v xml:space="preserve"> </v>
      </c>
      <c r="Y33" s="77" t="str">
        <f>IFERROR(VLOOKUP($H33,'Project Reference'!$A$2:$O$11,15)," ")</f>
        <v xml:space="preserve"> </v>
      </c>
      <c r="Z33" s="77" t="str">
        <f>IFERROR(VLOOKUP($H33,'Project Reference'!$A$2:$P$11,16)," ")</f>
        <v xml:space="preserve"> </v>
      </c>
      <c r="AA33" s="77" t="str">
        <f>IFERROR(VLOOKUP($H33,'Project Reference'!$A$2:$Q$11,17)," ")</f>
        <v xml:space="preserve"> </v>
      </c>
    </row>
    <row r="34" spans="1:27" s="1" customFormat="1" x14ac:dyDescent="0.45">
      <c r="A34" s="3"/>
      <c r="B34"/>
      <c r="C34" s="120"/>
      <c r="D34" s="120"/>
      <c r="E34" s="27"/>
      <c r="F34" s="76" t="str" cm="1">
        <f t="array" ref="F34">IFERROR(_xlfn.IFS(E34="Hard (Cash)","N/A",E34="Soft (In-Kind)", "Enter Source"),"Select Type")</f>
        <v>Select Type</v>
      </c>
      <c r="G34" s="76"/>
      <c r="H34" s="76" t="str">
        <f>IFERROR(VLOOKUP($G34,'Project Reference'!$T$2:$U$11,2),"Enter Project Number")</f>
        <v>Enter Project Number</v>
      </c>
      <c r="I34"/>
      <c r="J34"/>
      <c r="K34" s="24">
        <f t="shared" si="0"/>
        <v>0</v>
      </c>
      <c r="L34" s="31"/>
      <c r="M34" s="77" t="str">
        <f>IFERROR(VLOOKUP($H34,'Project Reference'!$A$2:$C$11,3)," ")</f>
        <v xml:space="preserve"> </v>
      </c>
      <c r="N34" s="77" t="str">
        <f>IFERROR(VLOOKUP($H34,'Project Reference'!$A$2:$D$11,4)," ")</f>
        <v xml:space="preserve"> </v>
      </c>
      <c r="O34" s="77" t="str">
        <f>IFERROR(VLOOKUP($H34,'Project Reference'!$A$2:$E$11,5)," ")</f>
        <v xml:space="preserve"> </v>
      </c>
      <c r="P34" s="77" t="str">
        <f>IFERROR(VLOOKUP($H34,'Project Reference'!$A$2:$F$11,6,FALSE)," ")</f>
        <v xml:space="preserve"> </v>
      </c>
      <c r="Q34" s="77" t="str">
        <f>IFERROR(VLOOKUP($H34,'Project Reference'!$A$2:$G$11,7,FALSE)," ")</f>
        <v xml:space="preserve"> </v>
      </c>
      <c r="R34" s="77" t="str">
        <f>IFERROR(VLOOKUP($H34,'Project Reference'!$A$2:$H$11,8,FALSE)," ")</f>
        <v xml:space="preserve"> </v>
      </c>
      <c r="S34" s="77" t="str">
        <f>IFERROR(VLOOKUP($H34,'Project Reference'!$A$2:$I$11,9,FALSE)," ")</f>
        <v xml:space="preserve"> </v>
      </c>
      <c r="T34" s="77" t="str">
        <f>IFERROR(VLOOKUP($H34,'Project Reference'!$A$2:$J$11,10,FALSE)," ")</f>
        <v xml:space="preserve"> </v>
      </c>
      <c r="U34" s="77" t="str">
        <f>IFERROR(VLOOKUP($H34,'Project Reference'!$A$2:$K$11,11)," ")</f>
        <v xml:space="preserve"> </v>
      </c>
      <c r="V34" s="77" t="str">
        <f>IFERROR(VLOOKUP($H34,'Project Reference'!$A$2:$L$11,12)," ")</f>
        <v xml:space="preserve"> </v>
      </c>
      <c r="W34" s="77" t="str">
        <f>IFERROR(VLOOKUP($H34,'Project Reference'!$A$2:$M$11,13)," ")</f>
        <v xml:space="preserve"> </v>
      </c>
      <c r="X34" s="77" t="str">
        <f>IFERROR(VLOOKUP($H34,'Project Reference'!$A$2:$N$11,14)," ")</f>
        <v xml:space="preserve"> </v>
      </c>
      <c r="Y34" s="77" t="str">
        <f>IFERROR(VLOOKUP($H34,'Project Reference'!$A$2:$O$11,15)," ")</f>
        <v xml:space="preserve"> </v>
      </c>
      <c r="Z34" s="77" t="str">
        <f>IFERROR(VLOOKUP($H34,'Project Reference'!$A$2:$P$11,16)," ")</f>
        <v xml:space="preserve"> </v>
      </c>
      <c r="AA34" s="77" t="str">
        <f>IFERROR(VLOOKUP($H34,'Project Reference'!$A$2:$Q$11,17)," ")</f>
        <v xml:space="preserve"> </v>
      </c>
    </row>
    <row r="35" spans="1:27" s="1" customFormat="1" x14ac:dyDescent="0.45">
      <c r="A35" s="3"/>
      <c r="B35"/>
      <c r="C35" s="120"/>
      <c r="D35" s="120"/>
      <c r="E35" s="27"/>
      <c r="F35" s="76" t="str" cm="1">
        <f t="array" ref="F35">IFERROR(_xlfn.IFS(E35="Hard (Cash)","N/A",E35="Soft (In-Kind)", "Enter Source"),"Select Type")</f>
        <v>Select Type</v>
      </c>
      <c r="G35" s="76"/>
      <c r="H35" s="76" t="str">
        <f>IFERROR(VLOOKUP($G35,'Project Reference'!$T$2:$U$11,2),"Enter Project Number")</f>
        <v>Enter Project Number</v>
      </c>
      <c r="I35"/>
      <c r="J35"/>
      <c r="K35" s="24">
        <f t="shared" si="0"/>
        <v>0</v>
      </c>
      <c r="L35" s="31"/>
      <c r="M35" s="77" t="str">
        <f>IFERROR(VLOOKUP($H35,'Project Reference'!$A$2:$C$11,3)," ")</f>
        <v xml:space="preserve"> </v>
      </c>
      <c r="N35" s="77" t="str">
        <f>IFERROR(VLOOKUP($H35,'Project Reference'!$A$2:$D$11,4)," ")</f>
        <v xml:space="preserve"> </v>
      </c>
      <c r="O35" s="77" t="str">
        <f>IFERROR(VLOOKUP($H35,'Project Reference'!$A$2:$E$11,5)," ")</f>
        <v xml:space="preserve"> </v>
      </c>
      <c r="P35" s="77" t="str">
        <f>IFERROR(VLOOKUP($H35,'Project Reference'!$A$2:$F$11,6,FALSE)," ")</f>
        <v xml:space="preserve"> </v>
      </c>
      <c r="Q35" s="77" t="str">
        <f>IFERROR(VLOOKUP($H35,'Project Reference'!$A$2:$G$11,7,FALSE)," ")</f>
        <v xml:space="preserve"> </v>
      </c>
      <c r="R35" s="77" t="str">
        <f>IFERROR(VLOOKUP($H35,'Project Reference'!$A$2:$H$11,8,FALSE)," ")</f>
        <v xml:space="preserve"> </v>
      </c>
      <c r="S35" s="77" t="str">
        <f>IFERROR(VLOOKUP($H35,'Project Reference'!$A$2:$I$11,9,FALSE)," ")</f>
        <v xml:space="preserve"> </v>
      </c>
      <c r="T35" s="77" t="str">
        <f>IFERROR(VLOOKUP($H35,'Project Reference'!$A$2:$J$11,10,FALSE)," ")</f>
        <v xml:space="preserve"> </v>
      </c>
      <c r="U35" s="77" t="str">
        <f>IFERROR(VLOOKUP($H35,'Project Reference'!$A$2:$K$11,11)," ")</f>
        <v xml:space="preserve"> </v>
      </c>
      <c r="V35" s="77" t="str">
        <f>IFERROR(VLOOKUP($H35,'Project Reference'!$A$2:$L$11,12)," ")</f>
        <v xml:space="preserve"> </v>
      </c>
      <c r="W35" s="77" t="str">
        <f>IFERROR(VLOOKUP($H35,'Project Reference'!$A$2:$M$11,13)," ")</f>
        <v xml:space="preserve"> </v>
      </c>
      <c r="X35" s="77" t="str">
        <f>IFERROR(VLOOKUP($H35,'Project Reference'!$A$2:$N$11,14)," ")</f>
        <v xml:space="preserve"> </v>
      </c>
      <c r="Y35" s="77" t="str">
        <f>IFERROR(VLOOKUP($H35,'Project Reference'!$A$2:$O$11,15)," ")</f>
        <v xml:space="preserve"> </v>
      </c>
      <c r="Z35" s="77" t="str">
        <f>IFERROR(VLOOKUP($H35,'Project Reference'!$A$2:$P$11,16)," ")</f>
        <v xml:space="preserve"> </v>
      </c>
      <c r="AA35" s="77" t="str">
        <f>IFERROR(VLOOKUP($H35,'Project Reference'!$A$2:$Q$11,17)," ")</f>
        <v xml:space="preserve"> </v>
      </c>
    </row>
    <row r="36" spans="1:27" s="1" customFormat="1" x14ac:dyDescent="0.45">
      <c r="A36" s="3"/>
      <c r="B36"/>
      <c r="C36" s="120"/>
      <c r="D36" s="120"/>
      <c r="E36" s="27"/>
      <c r="F36" s="76" t="str" cm="1">
        <f t="array" ref="F36">IFERROR(_xlfn.IFS(E36="Hard (Cash)","N/A",E36="Soft (In-Kind)", "Enter Source"),"Select Type")</f>
        <v>Select Type</v>
      </c>
      <c r="G36" s="76"/>
      <c r="H36" s="76" t="str">
        <f>IFERROR(VLOOKUP($G36,'Project Reference'!$T$2:$U$11,2),"Enter Project Number")</f>
        <v>Enter Project Number</v>
      </c>
      <c r="I36"/>
      <c r="J36"/>
      <c r="K36" s="24">
        <f t="shared" si="0"/>
        <v>0</v>
      </c>
      <c r="L36" s="31"/>
      <c r="M36" s="77" t="str">
        <f>IFERROR(VLOOKUP($H36,'Project Reference'!$A$2:$C$11,3)," ")</f>
        <v xml:space="preserve"> </v>
      </c>
      <c r="N36" s="77" t="str">
        <f>IFERROR(VLOOKUP($H36,'Project Reference'!$A$2:$D$11,4)," ")</f>
        <v xml:space="preserve"> </v>
      </c>
      <c r="O36" s="77" t="str">
        <f>IFERROR(VLOOKUP($H36,'Project Reference'!$A$2:$E$11,5)," ")</f>
        <v xml:space="preserve"> </v>
      </c>
      <c r="P36" s="77" t="str">
        <f>IFERROR(VLOOKUP($H36,'Project Reference'!$A$2:$F$11,6,FALSE)," ")</f>
        <v xml:space="preserve"> </v>
      </c>
      <c r="Q36" s="77" t="str">
        <f>IFERROR(VLOOKUP($H36,'Project Reference'!$A$2:$G$11,7,FALSE)," ")</f>
        <v xml:space="preserve"> </v>
      </c>
      <c r="R36" s="77" t="str">
        <f>IFERROR(VLOOKUP($H36,'Project Reference'!$A$2:$H$11,8,FALSE)," ")</f>
        <v xml:space="preserve"> </v>
      </c>
      <c r="S36" s="77" t="str">
        <f>IFERROR(VLOOKUP($H36,'Project Reference'!$A$2:$I$11,9,FALSE)," ")</f>
        <v xml:space="preserve"> </v>
      </c>
      <c r="T36" s="77" t="str">
        <f>IFERROR(VLOOKUP($H36,'Project Reference'!$A$2:$J$11,10,FALSE)," ")</f>
        <v xml:space="preserve"> </v>
      </c>
      <c r="U36" s="77" t="str">
        <f>IFERROR(VLOOKUP($H36,'Project Reference'!$A$2:$K$11,11)," ")</f>
        <v xml:space="preserve"> </v>
      </c>
      <c r="V36" s="77" t="str">
        <f>IFERROR(VLOOKUP($H36,'Project Reference'!$A$2:$L$11,12)," ")</f>
        <v xml:space="preserve"> </v>
      </c>
      <c r="W36" s="77" t="str">
        <f>IFERROR(VLOOKUP($H36,'Project Reference'!$A$2:$M$11,13)," ")</f>
        <v xml:space="preserve"> </v>
      </c>
      <c r="X36" s="77" t="str">
        <f>IFERROR(VLOOKUP($H36,'Project Reference'!$A$2:$N$11,14)," ")</f>
        <v xml:space="preserve"> </v>
      </c>
      <c r="Y36" s="77" t="str">
        <f>IFERROR(VLOOKUP($H36,'Project Reference'!$A$2:$O$11,15)," ")</f>
        <v xml:space="preserve"> </v>
      </c>
      <c r="Z36" s="77" t="str">
        <f>IFERROR(VLOOKUP($H36,'Project Reference'!$A$2:$P$11,16)," ")</f>
        <v xml:space="preserve"> </v>
      </c>
      <c r="AA36" s="77" t="str">
        <f>IFERROR(VLOOKUP($H36,'Project Reference'!$A$2:$Q$11,17)," ")</f>
        <v xml:space="preserve"> </v>
      </c>
    </row>
    <row r="37" spans="1:27" s="1" customFormat="1" x14ac:dyDescent="0.45">
      <c r="A37" s="3"/>
      <c r="B37"/>
      <c r="C37" s="120"/>
      <c r="D37" s="120"/>
      <c r="E37" s="27"/>
      <c r="F37" s="76" t="str" cm="1">
        <f t="array" ref="F37">IFERROR(_xlfn.IFS(E37="Hard (Cash)","N/A",E37="Soft (In-Kind)", "Enter Source"),"Select Type")</f>
        <v>Select Type</v>
      </c>
      <c r="G37" s="76"/>
      <c r="H37" s="76" t="str">
        <f>IFERROR(VLOOKUP($G37,'Project Reference'!$T$2:$U$11,2),"Enter Project Number")</f>
        <v>Enter Project Number</v>
      </c>
      <c r="I37"/>
      <c r="J37"/>
      <c r="K37" s="24">
        <f t="shared" si="0"/>
        <v>0</v>
      </c>
      <c r="L37" s="31"/>
      <c r="M37" s="77" t="str">
        <f>IFERROR(VLOOKUP($H37,'Project Reference'!$A$2:$C$11,3)," ")</f>
        <v xml:space="preserve"> </v>
      </c>
      <c r="N37" s="77" t="str">
        <f>IFERROR(VLOOKUP($H37,'Project Reference'!$A$2:$D$11,4)," ")</f>
        <v xml:space="preserve"> </v>
      </c>
      <c r="O37" s="77" t="str">
        <f>IFERROR(VLOOKUP($H37,'Project Reference'!$A$2:$E$11,5)," ")</f>
        <v xml:space="preserve"> </v>
      </c>
      <c r="P37" s="77" t="str">
        <f>IFERROR(VLOOKUP($H37,'Project Reference'!$A$2:$F$11,6,FALSE)," ")</f>
        <v xml:space="preserve"> </v>
      </c>
      <c r="Q37" s="77" t="str">
        <f>IFERROR(VLOOKUP($H37,'Project Reference'!$A$2:$G$11,7,FALSE)," ")</f>
        <v xml:space="preserve"> </v>
      </c>
      <c r="R37" s="77" t="str">
        <f>IFERROR(VLOOKUP($H37,'Project Reference'!$A$2:$H$11,8,FALSE)," ")</f>
        <v xml:space="preserve"> </v>
      </c>
      <c r="S37" s="77" t="str">
        <f>IFERROR(VLOOKUP($H37,'Project Reference'!$A$2:$I$11,9,FALSE)," ")</f>
        <v xml:space="preserve"> </v>
      </c>
      <c r="T37" s="77" t="str">
        <f>IFERROR(VLOOKUP($H37,'Project Reference'!$A$2:$J$11,10,FALSE)," ")</f>
        <v xml:space="preserve"> </v>
      </c>
      <c r="U37" s="77" t="str">
        <f>IFERROR(VLOOKUP($H37,'Project Reference'!$A$2:$K$11,11)," ")</f>
        <v xml:space="preserve"> </v>
      </c>
      <c r="V37" s="77" t="str">
        <f>IFERROR(VLOOKUP($H37,'Project Reference'!$A$2:$L$11,12)," ")</f>
        <v xml:space="preserve"> </v>
      </c>
      <c r="W37" s="77" t="str">
        <f>IFERROR(VLOOKUP($H37,'Project Reference'!$A$2:$M$11,13)," ")</f>
        <v xml:space="preserve"> </v>
      </c>
      <c r="X37" s="77" t="str">
        <f>IFERROR(VLOOKUP($H37,'Project Reference'!$A$2:$N$11,14)," ")</f>
        <v xml:space="preserve"> </v>
      </c>
      <c r="Y37" s="77" t="str">
        <f>IFERROR(VLOOKUP($H37,'Project Reference'!$A$2:$O$11,15)," ")</f>
        <v xml:space="preserve"> </v>
      </c>
      <c r="Z37" s="77" t="str">
        <f>IFERROR(VLOOKUP($H37,'Project Reference'!$A$2:$P$11,16)," ")</f>
        <v xml:space="preserve"> </v>
      </c>
      <c r="AA37" s="77" t="str">
        <f>IFERROR(VLOOKUP($H37,'Project Reference'!$A$2:$Q$11,17)," ")</f>
        <v xml:space="preserve"> </v>
      </c>
    </row>
    <row r="38" spans="1:27" s="1" customFormat="1" x14ac:dyDescent="0.45">
      <c r="A38" s="3"/>
      <c r="B38"/>
      <c r="C38" s="120"/>
      <c r="D38" s="120"/>
      <c r="E38" s="27"/>
      <c r="F38" s="76" t="str" cm="1">
        <f t="array" ref="F38">IFERROR(_xlfn.IFS(E38="Hard (Cash)","N/A",E38="Soft (In-Kind)", "Enter Source"),"Select Type")</f>
        <v>Select Type</v>
      </c>
      <c r="G38" s="76"/>
      <c r="H38" s="76" t="str">
        <f>IFERROR(VLOOKUP($G38,'Project Reference'!$T$2:$U$11,2),"Enter Project Number")</f>
        <v>Enter Project Number</v>
      </c>
      <c r="I38"/>
      <c r="J38"/>
      <c r="K38" s="24">
        <f t="shared" si="0"/>
        <v>0</v>
      </c>
      <c r="L38" s="31"/>
      <c r="M38" s="77" t="str">
        <f>IFERROR(VLOOKUP($H38,'Project Reference'!$A$2:$C$11,3)," ")</f>
        <v xml:space="preserve"> </v>
      </c>
      <c r="N38" s="77" t="str">
        <f>IFERROR(VLOOKUP($H38,'Project Reference'!$A$2:$D$11,4)," ")</f>
        <v xml:space="preserve"> </v>
      </c>
      <c r="O38" s="77" t="str">
        <f>IFERROR(VLOOKUP($H38,'Project Reference'!$A$2:$E$11,5)," ")</f>
        <v xml:space="preserve"> </v>
      </c>
      <c r="P38" s="77" t="str">
        <f>IFERROR(VLOOKUP($H38,'Project Reference'!$A$2:$F$11,6,FALSE)," ")</f>
        <v xml:space="preserve"> </v>
      </c>
      <c r="Q38" s="77" t="str">
        <f>IFERROR(VLOOKUP($H38,'Project Reference'!$A$2:$G$11,7,FALSE)," ")</f>
        <v xml:space="preserve"> </v>
      </c>
      <c r="R38" s="77" t="str">
        <f>IFERROR(VLOOKUP($H38,'Project Reference'!$A$2:$H$11,8,FALSE)," ")</f>
        <v xml:space="preserve"> </v>
      </c>
      <c r="S38" s="77" t="str">
        <f>IFERROR(VLOOKUP($H38,'Project Reference'!$A$2:$I$11,9,FALSE)," ")</f>
        <v xml:space="preserve"> </v>
      </c>
      <c r="T38" s="77" t="str">
        <f>IFERROR(VLOOKUP($H38,'Project Reference'!$A$2:$J$11,10,FALSE)," ")</f>
        <v xml:space="preserve"> </v>
      </c>
      <c r="U38" s="77" t="str">
        <f>IFERROR(VLOOKUP($H38,'Project Reference'!$A$2:$K$11,11)," ")</f>
        <v xml:space="preserve"> </v>
      </c>
      <c r="V38" s="77" t="str">
        <f>IFERROR(VLOOKUP($H38,'Project Reference'!$A$2:$L$11,12)," ")</f>
        <v xml:space="preserve"> </v>
      </c>
      <c r="W38" s="77" t="str">
        <f>IFERROR(VLOOKUP($H38,'Project Reference'!$A$2:$M$11,13)," ")</f>
        <v xml:space="preserve"> </v>
      </c>
      <c r="X38" s="77" t="str">
        <f>IFERROR(VLOOKUP($H38,'Project Reference'!$A$2:$N$11,14)," ")</f>
        <v xml:space="preserve"> </v>
      </c>
      <c r="Y38" s="77" t="str">
        <f>IFERROR(VLOOKUP($H38,'Project Reference'!$A$2:$O$11,15)," ")</f>
        <v xml:space="preserve"> </v>
      </c>
      <c r="Z38" s="77" t="str">
        <f>IFERROR(VLOOKUP($H38,'Project Reference'!$A$2:$P$11,16)," ")</f>
        <v xml:space="preserve"> </v>
      </c>
      <c r="AA38" s="77" t="str">
        <f>IFERROR(VLOOKUP($H38,'Project Reference'!$A$2:$Q$11,17)," ")</f>
        <v xml:space="preserve"> </v>
      </c>
    </row>
    <row r="39" spans="1:27" s="1" customFormat="1" x14ac:dyDescent="0.45">
      <c r="A39" s="3"/>
      <c r="B39"/>
      <c r="C39" s="120"/>
      <c r="D39" s="120"/>
      <c r="E39" s="27"/>
      <c r="F39" s="76" t="str" cm="1">
        <f t="array" ref="F39">IFERROR(_xlfn.IFS(E39="Hard (Cash)","N/A",E39="Soft (In-Kind)", "Enter Source"),"Select Type")</f>
        <v>Select Type</v>
      </c>
      <c r="G39" s="76"/>
      <c r="H39" s="76" t="str">
        <f>IFERROR(VLOOKUP($G39,'Project Reference'!$T$2:$U$11,2),"Enter Project Number")</f>
        <v>Enter Project Number</v>
      </c>
      <c r="I39"/>
      <c r="J39"/>
      <c r="K39" s="24">
        <f t="shared" si="0"/>
        <v>0</v>
      </c>
      <c r="L39" s="31"/>
      <c r="M39" s="77" t="str">
        <f>IFERROR(VLOOKUP($H39,'Project Reference'!$A$2:$C$11,3)," ")</f>
        <v xml:space="preserve"> </v>
      </c>
      <c r="N39" s="77" t="str">
        <f>IFERROR(VLOOKUP($H39,'Project Reference'!$A$2:$D$11,4)," ")</f>
        <v xml:space="preserve"> </v>
      </c>
      <c r="O39" s="77" t="str">
        <f>IFERROR(VLOOKUP($H39,'Project Reference'!$A$2:$E$11,5)," ")</f>
        <v xml:space="preserve"> </v>
      </c>
      <c r="P39" s="77" t="str">
        <f>IFERROR(VLOOKUP($H39,'Project Reference'!$A$2:$F$11,6,FALSE)," ")</f>
        <v xml:space="preserve"> </v>
      </c>
      <c r="Q39" s="77" t="str">
        <f>IFERROR(VLOOKUP($H39,'Project Reference'!$A$2:$G$11,7,FALSE)," ")</f>
        <v xml:space="preserve"> </v>
      </c>
      <c r="R39" s="77" t="str">
        <f>IFERROR(VLOOKUP($H39,'Project Reference'!$A$2:$H$11,8,FALSE)," ")</f>
        <v xml:space="preserve"> </v>
      </c>
      <c r="S39" s="77" t="str">
        <f>IFERROR(VLOOKUP($H39,'Project Reference'!$A$2:$I$11,9,FALSE)," ")</f>
        <v xml:space="preserve"> </v>
      </c>
      <c r="T39" s="77" t="str">
        <f>IFERROR(VLOOKUP($H39,'Project Reference'!$A$2:$J$11,10,FALSE)," ")</f>
        <v xml:space="preserve"> </v>
      </c>
      <c r="U39" s="77" t="str">
        <f>IFERROR(VLOOKUP($H39,'Project Reference'!$A$2:$K$11,11)," ")</f>
        <v xml:space="preserve"> </v>
      </c>
      <c r="V39" s="77" t="str">
        <f>IFERROR(VLOOKUP($H39,'Project Reference'!$A$2:$L$11,12)," ")</f>
        <v xml:space="preserve"> </v>
      </c>
      <c r="W39" s="77" t="str">
        <f>IFERROR(VLOOKUP($H39,'Project Reference'!$A$2:$M$11,13)," ")</f>
        <v xml:space="preserve"> </v>
      </c>
      <c r="X39" s="77" t="str">
        <f>IFERROR(VLOOKUP($H39,'Project Reference'!$A$2:$N$11,14)," ")</f>
        <v xml:space="preserve"> </v>
      </c>
      <c r="Y39" s="77" t="str">
        <f>IFERROR(VLOOKUP($H39,'Project Reference'!$A$2:$O$11,15)," ")</f>
        <v xml:space="preserve"> </v>
      </c>
      <c r="Z39" s="77" t="str">
        <f>IFERROR(VLOOKUP($H39,'Project Reference'!$A$2:$P$11,16)," ")</f>
        <v xml:space="preserve"> </v>
      </c>
      <c r="AA39" s="77" t="str">
        <f>IFERROR(VLOOKUP($H39,'Project Reference'!$A$2:$Q$11,17)," ")</f>
        <v xml:space="preserve"> </v>
      </c>
    </row>
    <row r="40" spans="1:27" s="1" customFormat="1" x14ac:dyDescent="0.45">
      <c r="A40" s="3"/>
      <c r="B40"/>
      <c r="C40" s="120"/>
      <c r="D40" s="120"/>
      <c r="E40" s="27"/>
      <c r="F40" s="76" t="str" cm="1">
        <f t="array" ref="F40">IFERROR(_xlfn.IFS(E40="Hard (Cash)","N/A",E40="Soft (In-Kind)", "Enter Source"),"Select Type")</f>
        <v>Select Type</v>
      </c>
      <c r="G40" s="76"/>
      <c r="H40" s="76" t="str">
        <f>IFERROR(VLOOKUP($G40,'Project Reference'!$T$2:$U$11,2),"Enter Project Number")</f>
        <v>Enter Project Number</v>
      </c>
      <c r="I40"/>
      <c r="J40"/>
      <c r="K40" s="24">
        <f t="shared" si="0"/>
        <v>0</v>
      </c>
      <c r="L40" s="31"/>
      <c r="M40" s="77" t="str">
        <f>IFERROR(VLOOKUP($H40,'Project Reference'!$A$2:$C$11,3)," ")</f>
        <v xml:space="preserve"> </v>
      </c>
      <c r="N40" s="77" t="str">
        <f>IFERROR(VLOOKUP($H40,'Project Reference'!$A$2:$D$11,4)," ")</f>
        <v xml:space="preserve"> </v>
      </c>
      <c r="O40" s="77" t="str">
        <f>IFERROR(VLOOKUP($H40,'Project Reference'!$A$2:$E$11,5)," ")</f>
        <v xml:space="preserve"> </v>
      </c>
      <c r="P40" s="77" t="str">
        <f>IFERROR(VLOOKUP($H40,'Project Reference'!$A$2:$F$11,6,FALSE)," ")</f>
        <v xml:space="preserve"> </v>
      </c>
      <c r="Q40" s="77" t="str">
        <f>IFERROR(VLOOKUP($H40,'Project Reference'!$A$2:$G$11,7,FALSE)," ")</f>
        <v xml:space="preserve"> </v>
      </c>
      <c r="R40" s="77" t="str">
        <f>IFERROR(VLOOKUP($H40,'Project Reference'!$A$2:$H$11,8,FALSE)," ")</f>
        <v xml:space="preserve"> </v>
      </c>
      <c r="S40" s="77" t="str">
        <f>IFERROR(VLOOKUP($H40,'Project Reference'!$A$2:$I$11,9,FALSE)," ")</f>
        <v xml:space="preserve"> </v>
      </c>
      <c r="T40" s="77" t="str">
        <f>IFERROR(VLOOKUP($H40,'Project Reference'!$A$2:$J$11,10,FALSE)," ")</f>
        <v xml:space="preserve"> </v>
      </c>
      <c r="U40" s="77" t="str">
        <f>IFERROR(VLOOKUP($H40,'Project Reference'!$A$2:$K$11,11)," ")</f>
        <v xml:space="preserve"> </v>
      </c>
      <c r="V40" s="77" t="str">
        <f>IFERROR(VLOOKUP($H40,'Project Reference'!$A$2:$L$11,12)," ")</f>
        <v xml:space="preserve"> </v>
      </c>
      <c r="W40" s="77" t="str">
        <f>IFERROR(VLOOKUP($H40,'Project Reference'!$A$2:$M$11,13)," ")</f>
        <v xml:space="preserve"> </v>
      </c>
      <c r="X40" s="77" t="str">
        <f>IFERROR(VLOOKUP($H40,'Project Reference'!$A$2:$N$11,14)," ")</f>
        <v xml:space="preserve"> </v>
      </c>
      <c r="Y40" s="77" t="str">
        <f>IFERROR(VLOOKUP($H40,'Project Reference'!$A$2:$O$11,15)," ")</f>
        <v xml:space="preserve"> </v>
      </c>
      <c r="Z40" s="77" t="str">
        <f>IFERROR(VLOOKUP($H40,'Project Reference'!$A$2:$P$11,16)," ")</f>
        <v xml:space="preserve"> </v>
      </c>
      <c r="AA40" s="77" t="str">
        <f>IFERROR(VLOOKUP($H40,'Project Reference'!$A$2:$Q$11,17)," ")</f>
        <v xml:space="preserve"> </v>
      </c>
    </row>
    <row r="41" spans="1:27" s="1" customFormat="1" x14ac:dyDescent="0.45">
      <c r="A41" s="3"/>
      <c r="B41"/>
      <c r="C41" s="120"/>
      <c r="D41" s="120"/>
      <c r="E41" s="27"/>
      <c r="F41" s="76" t="str" cm="1">
        <f t="array" ref="F41">IFERROR(_xlfn.IFS(E41="Hard (Cash)","N/A",E41="Soft (In-Kind)", "Enter Source"),"Select Type")</f>
        <v>Select Type</v>
      </c>
      <c r="G41" s="76"/>
      <c r="H41" s="76" t="str">
        <f>IFERROR(VLOOKUP($G41,'Project Reference'!$T$2:$U$11,2),"Enter Project Number")</f>
        <v>Enter Project Number</v>
      </c>
      <c r="I41"/>
      <c r="J41"/>
      <c r="K41" s="24">
        <f t="shared" si="0"/>
        <v>0</v>
      </c>
      <c r="L41" s="31"/>
      <c r="M41" s="77" t="str">
        <f>IFERROR(VLOOKUP($H41,'Project Reference'!$A$2:$C$11,3)," ")</f>
        <v xml:space="preserve"> </v>
      </c>
      <c r="N41" s="77" t="str">
        <f>IFERROR(VLOOKUP($H41,'Project Reference'!$A$2:$D$11,4)," ")</f>
        <v xml:space="preserve"> </v>
      </c>
      <c r="O41" s="77" t="str">
        <f>IFERROR(VLOOKUP($H41,'Project Reference'!$A$2:$E$11,5)," ")</f>
        <v xml:space="preserve"> </v>
      </c>
      <c r="P41" s="77" t="str">
        <f>IFERROR(VLOOKUP($H41,'Project Reference'!$A$2:$F$11,6,FALSE)," ")</f>
        <v xml:space="preserve"> </v>
      </c>
      <c r="Q41" s="77" t="str">
        <f>IFERROR(VLOOKUP($H41,'Project Reference'!$A$2:$G$11,7,FALSE)," ")</f>
        <v xml:space="preserve"> </v>
      </c>
      <c r="R41" s="77" t="str">
        <f>IFERROR(VLOOKUP($H41,'Project Reference'!$A$2:$H$11,8,FALSE)," ")</f>
        <v xml:space="preserve"> </v>
      </c>
      <c r="S41" s="77" t="str">
        <f>IFERROR(VLOOKUP($H41,'Project Reference'!$A$2:$I$11,9,FALSE)," ")</f>
        <v xml:space="preserve"> </v>
      </c>
      <c r="T41" s="77" t="str">
        <f>IFERROR(VLOOKUP($H41,'Project Reference'!$A$2:$J$11,10,FALSE)," ")</f>
        <v xml:space="preserve"> </v>
      </c>
      <c r="U41" s="77" t="str">
        <f>IFERROR(VLOOKUP($H41,'Project Reference'!$A$2:$K$11,11)," ")</f>
        <v xml:space="preserve"> </v>
      </c>
      <c r="V41" s="77" t="str">
        <f>IFERROR(VLOOKUP($H41,'Project Reference'!$A$2:$L$11,12)," ")</f>
        <v xml:space="preserve"> </v>
      </c>
      <c r="W41" s="77" t="str">
        <f>IFERROR(VLOOKUP($H41,'Project Reference'!$A$2:$M$11,13)," ")</f>
        <v xml:space="preserve"> </v>
      </c>
      <c r="X41" s="77" t="str">
        <f>IFERROR(VLOOKUP($H41,'Project Reference'!$A$2:$N$11,14)," ")</f>
        <v xml:space="preserve"> </v>
      </c>
      <c r="Y41" s="77" t="str">
        <f>IFERROR(VLOOKUP($H41,'Project Reference'!$A$2:$O$11,15)," ")</f>
        <v xml:space="preserve"> </v>
      </c>
      <c r="Z41" s="77" t="str">
        <f>IFERROR(VLOOKUP($H41,'Project Reference'!$A$2:$P$11,16)," ")</f>
        <v xml:space="preserve"> </v>
      </c>
      <c r="AA41" s="77" t="str">
        <f>IFERROR(VLOOKUP($H41,'Project Reference'!$A$2:$Q$11,17)," ")</f>
        <v xml:space="preserve"> </v>
      </c>
    </row>
    <row r="42" spans="1:27" s="1" customFormat="1" x14ac:dyDescent="0.45">
      <c r="A42" s="3"/>
      <c r="B42"/>
      <c r="C42" s="120"/>
      <c r="D42" s="120"/>
      <c r="E42" s="27"/>
      <c r="F42" s="76" t="str" cm="1">
        <f t="array" ref="F42">IFERROR(_xlfn.IFS(E42="Hard (Cash)","N/A",E42="Soft (In-Kind)", "Enter Source"),"Select Type")</f>
        <v>Select Type</v>
      </c>
      <c r="G42" s="76"/>
      <c r="H42" s="76" t="str">
        <f>IFERROR(VLOOKUP($G42,'Project Reference'!$T$2:$U$11,2),"Enter Project Number")</f>
        <v>Enter Project Number</v>
      </c>
      <c r="I42"/>
      <c r="J42"/>
      <c r="K42" s="24">
        <f t="shared" ref="K42:K73" si="1">SUM(C42:D42)</f>
        <v>0</v>
      </c>
      <c r="L42" s="31"/>
      <c r="M42" s="77" t="str">
        <f>IFERROR(VLOOKUP($H42,'Project Reference'!$A$2:$C$11,3)," ")</f>
        <v xml:space="preserve"> </v>
      </c>
      <c r="N42" s="77" t="str">
        <f>IFERROR(VLOOKUP($H42,'Project Reference'!$A$2:$D$11,4)," ")</f>
        <v xml:space="preserve"> </v>
      </c>
      <c r="O42" s="77" t="str">
        <f>IFERROR(VLOOKUP($H42,'Project Reference'!$A$2:$E$11,5)," ")</f>
        <v xml:space="preserve"> </v>
      </c>
      <c r="P42" s="77" t="str">
        <f>IFERROR(VLOOKUP($H42,'Project Reference'!$A$2:$F$11,6,FALSE)," ")</f>
        <v xml:space="preserve"> </v>
      </c>
      <c r="Q42" s="77" t="str">
        <f>IFERROR(VLOOKUP($H42,'Project Reference'!$A$2:$G$11,7,FALSE)," ")</f>
        <v xml:space="preserve"> </v>
      </c>
      <c r="R42" s="77" t="str">
        <f>IFERROR(VLOOKUP($H42,'Project Reference'!$A$2:$H$11,8,FALSE)," ")</f>
        <v xml:space="preserve"> </v>
      </c>
      <c r="S42" s="77" t="str">
        <f>IFERROR(VLOOKUP($H42,'Project Reference'!$A$2:$I$11,9,FALSE)," ")</f>
        <v xml:space="preserve"> </v>
      </c>
      <c r="T42" s="77" t="str">
        <f>IFERROR(VLOOKUP($H42,'Project Reference'!$A$2:$J$11,10,FALSE)," ")</f>
        <v xml:space="preserve"> </v>
      </c>
      <c r="U42" s="77" t="str">
        <f>IFERROR(VLOOKUP($H42,'Project Reference'!$A$2:$K$11,11)," ")</f>
        <v xml:space="preserve"> </v>
      </c>
      <c r="V42" s="77" t="str">
        <f>IFERROR(VLOOKUP($H42,'Project Reference'!$A$2:$L$11,12)," ")</f>
        <v xml:space="preserve"> </v>
      </c>
      <c r="W42" s="77" t="str">
        <f>IFERROR(VLOOKUP($H42,'Project Reference'!$A$2:$M$11,13)," ")</f>
        <v xml:space="preserve"> </v>
      </c>
      <c r="X42" s="77" t="str">
        <f>IFERROR(VLOOKUP($H42,'Project Reference'!$A$2:$N$11,14)," ")</f>
        <v xml:space="preserve"> </v>
      </c>
      <c r="Y42" s="77" t="str">
        <f>IFERROR(VLOOKUP($H42,'Project Reference'!$A$2:$O$11,15)," ")</f>
        <v xml:space="preserve"> </v>
      </c>
      <c r="Z42" s="77" t="str">
        <f>IFERROR(VLOOKUP($H42,'Project Reference'!$A$2:$P$11,16)," ")</f>
        <v xml:space="preserve"> </v>
      </c>
      <c r="AA42" s="77" t="str">
        <f>IFERROR(VLOOKUP($H42,'Project Reference'!$A$2:$Q$11,17)," ")</f>
        <v xml:space="preserve"> </v>
      </c>
    </row>
    <row r="43" spans="1:27" s="1" customFormat="1" x14ac:dyDescent="0.45">
      <c r="A43" s="3"/>
      <c r="B43"/>
      <c r="C43" s="120"/>
      <c r="D43" s="120"/>
      <c r="E43" s="27"/>
      <c r="F43" s="76" t="str" cm="1">
        <f t="array" ref="F43">IFERROR(_xlfn.IFS(E43="Hard (Cash)","N/A",E43="Soft (In-Kind)", "Enter Source"),"Select Type")</f>
        <v>Select Type</v>
      </c>
      <c r="G43" s="76"/>
      <c r="H43" s="76" t="str">
        <f>IFERROR(VLOOKUP($G43,'Project Reference'!$T$2:$U$11,2),"Enter Project Number")</f>
        <v>Enter Project Number</v>
      </c>
      <c r="I43"/>
      <c r="J43"/>
      <c r="K43" s="24">
        <f t="shared" si="1"/>
        <v>0</v>
      </c>
      <c r="L43" s="31"/>
      <c r="M43" s="77" t="str">
        <f>IFERROR(VLOOKUP($H43,'Project Reference'!$A$2:$C$11,3)," ")</f>
        <v xml:space="preserve"> </v>
      </c>
      <c r="N43" s="77" t="str">
        <f>IFERROR(VLOOKUP($H43,'Project Reference'!$A$2:$D$11,4)," ")</f>
        <v xml:space="preserve"> </v>
      </c>
      <c r="O43" s="77" t="str">
        <f>IFERROR(VLOOKUP($H43,'Project Reference'!$A$2:$E$11,5)," ")</f>
        <v xml:space="preserve"> </v>
      </c>
      <c r="P43" s="77" t="str">
        <f>IFERROR(VLOOKUP($H43,'Project Reference'!$A$2:$F$11,6,FALSE)," ")</f>
        <v xml:space="preserve"> </v>
      </c>
      <c r="Q43" s="77" t="str">
        <f>IFERROR(VLOOKUP($H43,'Project Reference'!$A$2:$G$11,7,FALSE)," ")</f>
        <v xml:space="preserve"> </v>
      </c>
      <c r="R43" s="77" t="str">
        <f>IFERROR(VLOOKUP($H43,'Project Reference'!$A$2:$H$11,8,FALSE)," ")</f>
        <v xml:space="preserve"> </v>
      </c>
      <c r="S43" s="77" t="str">
        <f>IFERROR(VLOOKUP($H43,'Project Reference'!$A$2:$I$11,9,FALSE)," ")</f>
        <v xml:space="preserve"> </v>
      </c>
      <c r="T43" s="77" t="str">
        <f>IFERROR(VLOOKUP($H43,'Project Reference'!$A$2:$J$11,10,FALSE)," ")</f>
        <v xml:space="preserve"> </v>
      </c>
      <c r="U43" s="77" t="str">
        <f>IFERROR(VLOOKUP($H43,'Project Reference'!$A$2:$K$11,11)," ")</f>
        <v xml:space="preserve"> </v>
      </c>
      <c r="V43" s="77" t="str">
        <f>IFERROR(VLOOKUP($H43,'Project Reference'!$A$2:$L$11,12)," ")</f>
        <v xml:space="preserve"> </v>
      </c>
      <c r="W43" s="77" t="str">
        <f>IFERROR(VLOOKUP($H43,'Project Reference'!$A$2:$M$11,13)," ")</f>
        <v xml:space="preserve"> </v>
      </c>
      <c r="X43" s="77" t="str">
        <f>IFERROR(VLOOKUP($H43,'Project Reference'!$A$2:$N$11,14)," ")</f>
        <v xml:space="preserve"> </v>
      </c>
      <c r="Y43" s="77" t="str">
        <f>IFERROR(VLOOKUP($H43,'Project Reference'!$A$2:$O$11,15)," ")</f>
        <v xml:space="preserve"> </v>
      </c>
      <c r="Z43" s="77" t="str">
        <f>IFERROR(VLOOKUP($H43,'Project Reference'!$A$2:$P$11,16)," ")</f>
        <v xml:space="preserve"> </v>
      </c>
      <c r="AA43" s="77" t="str">
        <f>IFERROR(VLOOKUP($H43,'Project Reference'!$A$2:$Q$11,17)," ")</f>
        <v xml:space="preserve"> </v>
      </c>
    </row>
    <row r="44" spans="1:27" s="1" customFormat="1" x14ac:dyDescent="0.45">
      <c r="A44" s="3"/>
      <c r="B44"/>
      <c r="C44" s="120"/>
      <c r="D44" s="120"/>
      <c r="E44" s="27"/>
      <c r="F44" s="76" t="str" cm="1">
        <f t="array" ref="F44">IFERROR(_xlfn.IFS(E44="Hard (Cash)","N/A",E44="Soft (In-Kind)", "Enter Source"),"Select Type")</f>
        <v>Select Type</v>
      </c>
      <c r="G44" s="76"/>
      <c r="H44" s="76" t="str">
        <f>IFERROR(VLOOKUP($G44,'Project Reference'!$T$2:$U$11,2),"Enter Project Number")</f>
        <v>Enter Project Number</v>
      </c>
      <c r="I44"/>
      <c r="J44"/>
      <c r="K44" s="24">
        <f t="shared" si="1"/>
        <v>0</v>
      </c>
      <c r="L44" s="31"/>
      <c r="M44" s="77" t="str">
        <f>IFERROR(VLOOKUP($H44,'Project Reference'!$A$2:$C$11,3)," ")</f>
        <v xml:space="preserve"> </v>
      </c>
      <c r="N44" s="77" t="str">
        <f>IFERROR(VLOOKUP($H44,'Project Reference'!$A$2:$D$11,4)," ")</f>
        <v xml:space="preserve"> </v>
      </c>
      <c r="O44" s="77" t="str">
        <f>IFERROR(VLOOKUP($H44,'Project Reference'!$A$2:$E$11,5)," ")</f>
        <v xml:space="preserve"> </v>
      </c>
      <c r="P44" s="77" t="str">
        <f>IFERROR(VLOOKUP($H44,'Project Reference'!$A$2:$F$11,6,FALSE)," ")</f>
        <v xml:space="preserve"> </v>
      </c>
      <c r="Q44" s="77" t="str">
        <f>IFERROR(VLOOKUP($H44,'Project Reference'!$A$2:$G$11,7,FALSE)," ")</f>
        <v xml:space="preserve"> </v>
      </c>
      <c r="R44" s="77" t="str">
        <f>IFERROR(VLOOKUP($H44,'Project Reference'!$A$2:$H$11,8,FALSE)," ")</f>
        <v xml:space="preserve"> </v>
      </c>
      <c r="S44" s="77" t="str">
        <f>IFERROR(VLOOKUP($H44,'Project Reference'!$A$2:$I$11,9,FALSE)," ")</f>
        <v xml:space="preserve"> </v>
      </c>
      <c r="T44" s="77" t="str">
        <f>IFERROR(VLOOKUP($H44,'Project Reference'!$A$2:$J$11,10,FALSE)," ")</f>
        <v xml:space="preserve"> </v>
      </c>
      <c r="U44" s="77" t="str">
        <f>IFERROR(VLOOKUP($H44,'Project Reference'!$A$2:$K$11,11)," ")</f>
        <v xml:space="preserve"> </v>
      </c>
      <c r="V44" s="77" t="str">
        <f>IFERROR(VLOOKUP($H44,'Project Reference'!$A$2:$L$11,12)," ")</f>
        <v xml:space="preserve"> </v>
      </c>
      <c r="W44" s="77" t="str">
        <f>IFERROR(VLOOKUP($H44,'Project Reference'!$A$2:$M$11,13)," ")</f>
        <v xml:space="preserve"> </v>
      </c>
      <c r="X44" s="77" t="str">
        <f>IFERROR(VLOOKUP($H44,'Project Reference'!$A$2:$N$11,14)," ")</f>
        <v xml:space="preserve"> </v>
      </c>
      <c r="Y44" s="77" t="str">
        <f>IFERROR(VLOOKUP($H44,'Project Reference'!$A$2:$O$11,15)," ")</f>
        <v xml:space="preserve"> </v>
      </c>
      <c r="Z44" s="77" t="str">
        <f>IFERROR(VLOOKUP($H44,'Project Reference'!$A$2:$P$11,16)," ")</f>
        <v xml:space="preserve"> </v>
      </c>
      <c r="AA44" s="77" t="str">
        <f>IFERROR(VLOOKUP($H44,'Project Reference'!$A$2:$Q$11,17)," ")</f>
        <v xml:space="preserve"> </v>
      </c>
    </row>
    <row r="45" spans="1:27" s="1" customFormat="1" x14ac:dyDescent="0.45">
      <c r="A45" s="3"/>
      <c r="B45"/>
      <c r="C45" s="120"/>
      <c r="D45" s="120"/>
      <c r="E45" s="27"/>
      <c r="F45" s="76" t="str" cm="1">
        <f t="array" ref="F45">IFERROR(_xlfn.IFS(E45="Hard (Cash)","N/A",E45="Soft (In-Kind)", "Enter Source"),"Select Type")</f>
        <v>Select Type</v>
      </c>
      <c r="G45" s="76"/>
      <c r="H45" s="76" t="str">
        <f>IFERROR(VLOOKUP($G45,'Project Reference'!$T$2:$U$11,2),"Enter Project Number")</f>
        <v>Enter Project Number</v>
      </c>
      <c r="I45"/>
      <c r="J45"/>
      <c r="K45" s="24">
        <f t="shared" si="1"/>
        <v>0</v>
      </c>
      <c r="L45" s="31"/>
      <c r="M45" s="77" t="str">
        <f>IFERROR(VLOOKUP($H45,'Project Reference'!$A$2:$C$11,3)," ")</f>
        <v xml:space="preserve"> </v>
      </c>
      <c r="N45" s="77" t="str">
        <f>IFERROR(VLOOKUP($H45,'Project Reference'!$A$2:$D$11,4)," ")</f>
        <v xml:space="preserve"> </v>
      </c>
      <c r="O45" s="77" t="str">
        <f>IFERROR(VLOOKUP($H45,'Project Reference'!$A$2:$E$11,5)," ")</f>
        <v xml:space="preserve"> </v>
      </c>
      <c r="P45" s="77" t="str">
        <f>IFERROR(VLOOKUP($H45,'Project Reference'!$A$2:$F$11,6,FALSE)," ")</f>
        <v xml:space="preserve"> </v>
      </c>
      <c r="Q45" s="77" t="str">
        <f>IFERROR(VLOOKUP($H45,'Project Reference'!$A$2:$G$11,7,FALSE)," ")</f>
        <v xml:space="preserve"> </v>
      </c>
      <c r="R45" s="77" t="str">
        <f>IFERROR(VLOOKUP($H45,'Project Reference'!$A$2:$H$11,8,FALSE)," ")</f>
        <v xml:space="preserve"> </v>
      </c>
      <c r="S45" s="77" t="str">
        <f>IFERROR(VLOOKUP($H45,'Project Reference'!$A$2:$I$11,9,FALSE)," ")</f>
        <v xml:space="preserve"> </v>
      </c>
      <c r="T45" s="77" t="str">
        <f>IFERROR(VLOOKUP($H45,'Project Reference'!$A$2:$J$11,10,FALSE)," ")</f>
        <v xml:space="preserve"> </v>
      </c>
      <c r="U45" s="77" t="str">
        <f>IFERROR(VLOOKUP($H45,'Project Reference'!$A$2:$K$11,11)," ")</f>
        <v xml:space="preserve"> </v>
      </c>
      <c r="V45" s="77" t="str">
        <f>IFERROR(VLOOKUP($H45,'Project Reference'!$A$2:$L$11,12)," ")</f>
        <v xml:space="preserve"> </v>
      </c>
      <c r="W45" s="77" t="str">
        <f>IFERROR(VLOOKUP($H45,'Project Reference'!$A$2:$M$11,13)," ")</f>
        <v xml:space="preserve"> </v>
      </c>
      <c r="X45" s="77" t="str">
        <f>IFERROR(VLOOKUP($H45,'Project Reference'!$A$2:$N$11,14)," ")</f>
        <v xml:space="preserve"> </v>
      </c>
      <c r="Y45" s="77" t="str">
        <f>IFERROR(VLOOKUP($H45,'Project Reference'!$A$2:$O$11,15)," ")</f>
        <v xml:space="preserve"> </v>
      </c>
      <c r="Z45" s="77" t="str">
        <f>IFERROR(VLOOKUP($H45,'Project Reference'!$A$2:$P$11,16)," ")</f>
        <v xml:space="preserve"> </v>
      </c>
      <c r="AA45" s="77" t="str">
        <f>IFERROR(VLOOKUP($H45,'Project Reference'!$A$2:$Q$11,17)," ")</f>
        <v xml:space="preserve"> </v>
      </c>
    </row>
    <row r="46" spans="1:27" s="1" customFormat="1" x14ac:dyDescent="0.45">
      <c r="A46" s="3"/>
      <c r="B46"/>
      <c r="C46" s="120"/>
      <c r="D46" s="120"/>
      <c r="E46" s="27"/>
      <c r="F46" s="76" t="str" cm="1">
        <f t="array" ref="F46">IFERROR(_xlfn.IFS(E46="Hard (Cash)","N/A",E46="Soft (In-Kind)", "Enter Source"),"Select Type")</f>
        <v>Select Type</v>
      </c>
      <c r="G46" s="76"/>
      <c r="H46" s="76" t="str">
        <f>IFERROR(VLOOKUP($G46,'Project Reference'!$T$2:$U$11,2),"Enter Project Number")</f>
        <v>Enter Project Number</v>
      </c>
      <c r="I46"/>
      <c r="J46"/>
      <c r="K46" s="24">
        <f t="shared" si="1"/>
        <v>0</v>
      </c>
      <c r="L46" s="31"/>
      <c r="M46" s="77" t="str">
        <f>IFERROR(VLOOKUP($H46,'Project Reference'!$A$2:$C$11,3)," ")</f>
        <v xml:space="preserve"> </v>
      </c>
      <c r="N46" s="77" t="str">
        <f>IFERROR(VLOOKUP($H46,'Project Reference'!$A$2:$D$11,4)," ")</f>
        <v xml:space="preserve"> </v>
      </c>
      <c r="O46" s="77" t="str">
        <f>IFERROR(VLOOKUP($H46,'Project Reference'!$A$2:$E$11,5)," ")</f>
        <v xml:space="preserve"> </v>
      </c>
      <c r="P46" s="77" t="str">
        <f>IFERROR(VLOOKUP($H46,'Project Reference'!$A$2:$F$11,6,FALSE)," ")</f>
        <v xml:space="preserve"> </v>
      </c>
      <c r="Q46" s="77" t="str">
        <f>IFERROR(VLOOKUP($H46,'Project Reference'!$A$2:$G$11,7,FALSE)," ")</f>
        <v xml:space="preserve"> </v>
      </c>
      <c r="R46" s="77" t="str">
        <f>IFERROR(VLOOKUP($H46,'Project Reference'!$A$2:$H$11,8,FALSE)," ")</f>
        <v xml:space="preserve"> </v>
      </c>
      <c r="S46" s="77" t="str">
        <f>IFERROR(VLOOKUP($H46,'Project Reference'!$A$2:$I$11,9,FALSE)," ")</f>
        <v xml:space="preserve"> </v>
      </c>
      <c r="T46" s="77" t="str">
        <f>IFERROR(VLOOKUP($H46,'Project Reference'!$A$2:$J$11,10,FALSE)," ")</f>
        <v xml:space="preserve"> </v>
      </c>
      <c r="U46" s="77" t="str">
        <f>IFERROR(VLOOKUP($H46,'Project Reference'!$A$2:$K$11,11)," ")</f>
        <v xml:space="preserve"> </v>
      </c>
      <c r="V46" s="77" t="str">
        <f>IFERROR(VLOOKUP($H46,'Project Reference'!$A$2:$L$11,12)," ")</f>
        <v xml:space="preserve"> </v>
      </c>
      <c r="W46" s="77" t="str">
        <f>IFERROR(VLOOKUP($H46,'Project Reference'!$A$2:$M$11,13)," ")</f>
        <v xml:space="preserve"> </v>
      </c>
      <c r="X46" s="77" t="str">
        <f>IFERROR(VLOOKUP($H46,'Project Reference'!$A$2:$N$11,14)," ")</f>
        <v xml:space="preserve"> </v>
      </c>
      <c r="Y46" s="77" t="str">
        <f>IFERROR(VLOOKUP($H46,'Project Reference'!$A$2:$O$11,15)," ")</f>
        <v xml:space="preserve"> </v>
      </c>
      <c r="Z46" s="77" t="str">
        <f>IFERROR(VLOOKUP($H46,'Project Reference'!$A$2:$P$11,16)," ")</f>
        <v xml:space="preserve"> </v>
      </c>
      <c r="AA46" s="77" t="str">
        <f>IFERROR(VLOOKUP($H46,'Project Reference'!$A$2:$Q$11,17)," ")</f>
        <v xml:space="preserve"> </v>
      </c>
    </row>
    <row r="47" spans="1:27" s="1" customFormat="1" x14ac:dyDescent="0.45">
      <c r="A47" s="3"/>
      <c r="B47"/>
      <c r="C47" s="120"/>
      <c r="D47" s="120"/>
      <c r="E47" s="27"/>
      <c r="F47" s="76" t="str" cm="1">
        <f t="array" ref="F47">IFERROR(_xlfn.IFS(E47="Hard (Cash)","N/A",E47="Soft (In-Kind)", "Enter Source"),"Select Type")</f>
        <v>Select Type</v>
      </c>
      <c r="G47" s="76"/>
      <c r="H47" s="76" t="str">
        <f>IFERROR(VLOOKUP($G47,'Project Reference'!$T$2:$U$11,2),"Enter Project Number")</f>
        <v>Enter Project Number</v>
      </c>
      <c r="I47"/>
      <c r="J47"/>
      <c r="K47" s="24">
        <f t="shared" si="1"/>
        <v>0</v>
      </c>
      <c r="L47" s="31"/>
      <c r="M47" s="77" t="str">
        <f>IFERROR(VLOOKUP($H47,'Project Reference'!$A$2:$C$11,3)," ")</f>
        <v xml:space="preserve"> </v>
      </c>
      <c r="N47" s="77" t="str">
        <f>IFERROR(VLOOKUP($H47,'Project Reference'!$A$2:$D$11,4)," ")</f>
        <v xml:space="preserve"> </v>
      </c>
      <c r="O47" s="77" t="str">
        <f>IFERROR(VLOOKUP($H47,'Project Reference'!$A$2:$E$11,5)," ")</f>
        <v xml:space="preserve"> </v>
      </c>
      <c r="P47" s="77" t="str">
        <f>IFERROR(VLOOKUP($H47,'Project Reference'!$A$2:$F$11,6,FALSE)," ")</f>
        <v xml:space="preserve"> </v>
      </c>
      <c r="Q47" s="77" t="str">
        <f>IFERROR(VLOOKUP($H47,'Project Reference'!$A$2:$G$11,7,FALSE)," ")</f>
        <v xml:space="preserve"> </v>
      </c>
      <c r="R47" s="77" t="str">
        <f>IFERROR(VLOOKUP($H47,'Project Reference'!$A$2:$H$11,8,FALSE)," ")</f>
        <v xml:space="preserve"> </v>
      </c>
      <c r="S47" s="77" t="str">
        <f>IFERROR(VLOOKUP($H47,'Project Reference'!$A$2:$I$11,9,FALSE)," ")</f>
        <v xml:space="preserve"> </v>
      </c>
      <c r="T47" s="77" t="str">
        <f>IFERROR(VLOOKUP($H47,'Project Reference'!$A$2:$J$11,10,FALSE)," ")</f>
        <v xml:space="preserve"> </v>
      </c>
      <c r="U47" s="77" t="str">
        <f>IFERROR(VLOOKUP($H47,'Project Reference'!$A$2:$K$11,11)," ")</f>
        <v xml:space="preserve"> </v>
      </c>
      <c r="V47" s="77" t="str">
        <f>IFERROR(VLOOKUP($H47,'Project Reference'!$A$2:$L$11,12)," ")</f>
        <v xml:space="preserve"> </v>
      </c>
      <c r="W47" s="77" t="str">
        <f>IFERROR(VLOOKUP($H47,'Project Reference'!$A$2:$M$11,13)," ")</f>
        <v xml:space="preserve"> </v>
      </c>
      <c r="X47" s="77" t="str">
        <f>IFERROR(VLOOKUP($H47,'Project Reference'!$A$2:$N$11,14)," ")</f>
        <v xml:space="preserve"> </v>
      </c>
      <c r="Y47" s="77" t="str">
        <f>IFERROR(VLOOKUP($H47,'Project Reference'!$A$2:$O$11,15)," ")</f>
        <v xml:space="preserve"> </v>
      </c>
      <c r="Z47" s="77" t="str">
        <f>IFERROR(VLOOKUP($H47,'Project Reference'!$A$2:$P$11,16)," ")</f>
        <v xml:space="preserve"> </v>
      </c>
      <c r="AA47" s="77" t="str">
        <f>IFERROR(VLOOKUP($H47,'Project Reference'!$A$2:$Q$11,17)," ")</f>
        <v xml:space="preserve"> </v>
      </c>
    </row>
    <row r="48" spans="1:27" s="1" customFormat="1" x14ac:dyDescent="0.45">
      <c r="A48" s="3"/>
      <c r="B48"/>
      <c r="C48" s="120"/>
      <c r="D48" s="120"/>
      <c r="E48" s="27"/>
      <c r="F48" s="76" t="str" cm="1">
        <f t="array" ref="F48">IFERROR(_xlfn.IFS(E48="Hard (Cash)","N/A",E48="Soft (In-Kind)", "Enter Source"),"Select Type")</f>
        <v>Select Type</v>
      </c>
      <c r="G48" s="76"/>
      <c r="H48" s="76" t="str">
        <f>IFERROR(VLOOKUP($G48,'Project Reference'!$T$2:$U$11,2),"Enter Project Number")</f>
        <v>Enter Project Number</v>
      </c>
      <c r="I48"/>
      <c r="J48"/>
      <c r="K48" s="24">
        <f t="shared" si="1"/>
        <v>0</v>
      </c>
      <c r="L48" s="31"/>
      <c r="M48" s="77" t="str">
        <f>IFERROR(VLOOKUP($H48,'Project Reference'!$A$2:$C$11,3)," ")</f>
        <v xml:space="preserve"> </v>
      </c>
      <c r="N48" s="77" t="str">
        <f>IFERROR(VLOOKUP($H48,'Project Reference'!$A$2:$D$11,4)," ")</f>
        <v xml:space="preserve"> </v>
      </c>
      <c r="O48" s="77" t="str">
        <f>IFERROR(VLOOKUP($H48,'Project Reference'!$A$2:$E$11,5)," ")</f>
        <v xml:space="preserve"> </v>
      </c>
      <c r="P48" s="77" t="str">
        <f>IFERROR(VLOOKUP($H48,'Project Reference'!$A$2:$F$11,6,FALSE)," ")</f>
        <v xml:space="preserve"> </v>
      </c>
      <c r="Q48" s="77" t="str">
        <f>IFERROR(VLOOKUP($H48,'Project Reference'!$A$2:$G$11,7,FALSE)," ")</f>
        <v xml:space="preserve"> </v>
      </c>
      <c r="R48" s="77" t="str">
        <f>IFERROR(VLOOKUP($H48,'Project Reference'!$A$2:$H$11,8,FALSE)," ")</f>
        <v xml:space="preserve"> </v>
      </c>
      <c r="S48" s="77" t="str">
        <f>IFERROR(VLOOKUP($H48,'Project Reference'!$A$2:$I$11,9,FALSE)," ")</f>
        <v xml:space="preserve"> </v>
      </c>
      <c r="T48" s="77" t="str">
        <f>IFERROR(VLOOKUP($H48,'Project Reference'!$A$2:$J$11,10,FALSE)," ")</f>
        <v xml:space="preserve"> </v>
      </c>
      <c r="U48" s="77" t="str">
        <f>IFERROR(VLOOKUP($H48,'Project Reference'!$A$2:$K$11,11)," ")</f>
        <v xml:space="preserve"> </v>
      </c>
      <c r="V48" s="77" t="str">
        <f>IFERROR(VLOOKUP($H48,'Project Reference'!$A$2:$L$11,12)," ")</f>
        <v xml:space="preserve"> </v>
      </c>
      <c r="W48" s="77" t="str">
        <f>IFERROR(VLOOKUP($H48,'Project Reference'!$A$2:$M$11,13)," ")</f>
        <v xml:space="preserve"> </v>
      </c>
      <c r="X48" s="77" t="str">
        <f>IFERROR(VLOOKUP($H48,'Project Reference'!$A$2:$N$11,14)," ")</f>
        <v xml:space="preserve"> </v>
      </c>
      <c r="Y48" s="77" t="str">
        <f>IFERROR(VLOOKUP($H48,'Project Reference'!$A$2:$O$11,15)," ")</f>
        <v xml:space="preserve"> </v>
      </c>
      <c r="Z48" s="77" t="str">
        <f>IFERROR(VLOOKUP($H48,'Project Reference'!$A$2:$P$11,16)," ")</f>
        <v xml:space="preserve"> </v>
      </c>
      <c r="AA48" s="77" t="str">
        <f>IFERROR(VLOOKUP($H48,'Project Reference'!$A$2:$Q$11,17)," ")</f>
        <v xml:space="preserve"> </v>
      </c>
    </row>
    <row r="49" spans="1:27" s="1" customFormat="1" x14ac:dyDescent="0.45">
      <c r="A49" s="3"/>
      <c r="B49"/>
      <c r="C49" s="120"/>
      <c r="D49" s="120"/>
      <c r="E49" s="27"/>
      <c r="F49" s="76" t="str" cm="1">
        <f t="array" ref="F49">IFERROR(_xlfn.IFS(E49="Hard (Cash)","N/A",E49="Soft (In-Kind)", "Enter Source"),"Select Type")</f>
        <v>Select Type</v>
      </c>
      <c r="G49" s="76"/>
      <c r="H49" s="76" t="str">
        <f>IFERROR(VLOOKUP($G49,'Project Reference'!$T$2:$U$11,2),"Enter Project Number")</f>
        <v>Enter Project Number</v>
      </c>
      <c r="I49"/>
      <c r="J49"/>
      <c r="K49" s="24">
        <f t="shared" si="1"/>
        <v>0</v>
      </c>
      <c r="L49" s="31"/>
      <c r="M49" s="77" t="str">
        <f>IFERROR(VLOOKUP($H49,'Project Reference'!$A$2:$C$11,3)," ")</f>
        <v xml:space="preserve"> </v>
      </c>
      <c r="N49" s="77" t="str">
        <f>IFERROR(VLOOKUP($H49,'Project Reference'!$A$2:$D$11,4)," ")</f>
        <v xml:space="preserve"> </v>
      </c>
      <c r="O49" s="77" t="str">
        <f>IFERROR(VLOOKUP($H49,'Project Reference'!$A$2:$E$11,5)," ")</f>
        <v xml:space="preserve"> </v>
      </c>
      <c r="P49" s="77" t="str">
        <f>IFERROR(VLOOKUP($H49,'Project Reference'!$A$2:$F$11,6,FALSE)," ")</f>
        <v xml:space="preserve"> </v>
      </c>
      <c r="Q49" s="77" t="str">
        <f>IFERROR(VLOOKUP($H49,'Project Reference'!$A$2:$G$11,7,FALSE)," ")</f>
        <v xml:space="preserve"> </v>
      </c>
      <c r="R49" s="77" t="str">
        <f>IFERROR(VLOOKUP($H49,'Project Reference'!$A$2:$H$11,8,FALSE)," ")</f>
        <v xml:space="preserve"> </v>
      </c>
      <c r="S49" s="77" t="str">
        <f>IFERROR(VLOOKUP($H49,'Project Reference'!$A$2:$I$11,9,FALSE)," ")</f>
        <v xml:space="preserve"> </v>
      </c>
      <c r="T49" s="77" t="str">
        <f>IFERROR(VLOOKUP($H49,'Project Reference'!$A$2:$J$11,10,FALSE)," ")</f>
        <v xml:space="preserve"> </v>
      </c>
      <c r="U49" s="77" t="str">
        <f>IFERROR(VLOOKUP($H49,'Project Reference'!$A$2:$K$11,11)," ")</f>
        <v xml:space="preserve"> </v>
      </c>
      <c r="V49" s="77" t="str">
        <f>IFERROR(VLOOKUP($H49,'Project Reference'!$A$2:$L$11,12)," ")</f>
        <v xml:space="preserve"> </v>
      </c>
      <c r="W49" s="77" t="str">
        <f>IFERROR(VLOOKUP($H49,'Project Reference'!$A$2:$M$11,13)," ")</f>
        <v xml:space="preserve"> </v>
      </c>
      <c r="X49" s="77" t="str">
        <f>IFERROR(VLOOKUP($H49,'Project Reference'!$A$2:$N$11,14)," ")</f>
        <v xml:space="preserve"> </v>
      </c>
      <c r="Y49" s="77" t="str">
        <f>IFERROR(VLOOKUP($H49,'Project Reference'!$A$2:$O$11,15)," ")</f>
        <v xml:space="preserve"> </v>
      </c>
      <c r="Z49" s="77" t="str">
        <f>IFERROR(VLOOKUP($H49,'Project Reference'!$A$2:$P$11,16)," ")</f>
        <v xml:space="preserve"> </v>
      </c>
      <c r="AA49" s="77" t="str">
        <f>IFERROR(VLOOKUP($H49,'Project Reference'!$A$2:$Q$11,17)," ")</f>
        <v xml:space="preserve"> </v>
      </c>
    </row>
    <row r="50" spans="1:27" s="1" customFormat="1" x14ac:dyDescent="0.45">
      <c r="A50" s="3"/>
      <c r="B50"/>
      <c r="C50" s="120"/>
      <c r="D50" s="120"/>
      <c r="E50" s="27"/>
      <c r="F50" s="76" t="str" cm="1">
        <f t="array" ref="F50">IFERROR(_xlfn.IFS(E50="Hard (Cash)","N/A",E50="Soft (In-Kind)", "Enter Source"),"Select Type")</f>
        <v>Select Type</v>
      </c>
      <c r="G50" s="76"/>
      <c r="H50" s="76" t="str">
        <f>IFERROR(VLOOKUP($G50,'Project Reference'!$T$2:$U$11,2),"Enter Project Number")</f>
        <v>Enter Project Number</v>
      </c>
      <c r="I50"/>
      <c r="J50"/>
      <c r="K50" s="24">
        <f t="shared" si="1"/>
        <v>0</v>
      </c>
      <c r="L50" s="31"/>
      <c r="M50" s="77" t="str">
        <f>IFERROR(VLOOKUP($H50,'Project Reference'!$A$2:$C$11,3)," ")</f>
        <v xml:space="preserve"> </v>
      </c>
      <c r="N50" s="77" t="str">
        <f>IFERROR(VLOOKUP($H50,'Project Reference'!$A$2:$D$11,4)," ")</f>
        <v xml:space="preserve"> </v>
      </c>
      <c r="O50" s="77" t="str">
        <f>IFERROR(VLOOKUP($H50,'Project Reference'!$A$2:$E$11,5)," ")</f>
        <v xml:space="preserve"> </v>
      </c>
      <c r="P50" s="77" t="str">
        <f>IFERROR(VLOOKUP($H50,'Project Reference'!$A$2:$F$11,6,FALSE)," ")</f>
        <v xml:space="preserve"> </v>
      </c>
      <c r="Q50" s="77" t="str">
        <f>IFERROR(VLOOKUP($H50,'Project Reference'!$A$2:$G$11,7,FALSE)," ")</f>
        <v xml:space="preserve"> </v>
      </c>
      <c r="R50" s="77" t="str">
        <f>IFERROR(VLOOKUP($H50,'Project Reference'!$A$2:$H$11,8,FALSE)," ")</f>
        <v xml:space="preserve"> </v>
      </c>
      <c r="S50" s="77" t="str">
        <f>IFERROR(VLOOKUP($H50,'Project Reference'!$A$2:$I$11,9,FALSE)," ")</f>
        <v xml:space="preserve"> </v>
      </c>
      <c r="T50" s="77" t="str">
        <f>IFERROR(VLOOKUP($H50,'Project Reference'!$A$2:$J$11,10,FALSE)," ")</f>
        <v xml:space="preserve"> </v>
      </c>
      <c r="U50" s="77" t="str">
        <f>IFERROR(VLOOKUP($H50,'Project Reference'!$A$2:$K$11,11)," ")</f>
        <v xml:space="preserve"> </v>
      </c>
      <c r="V50" s="77" t="str">
        <f>IFERROR(VLOOKUP($H50,'Project Reference'!$A$2:$L$11,12)," ")</f>
        <v xml:space="preserve"> </v>
      </c>
      <c r="W50" s="77" t="str">
        <f>IFERROR(VLOOKUP($H50,'Project Reference'!$A$2:$M$11,13)," ")</f>
        <v xml:space="preserve"> </v>
      </c>
      <c r="X50" s="77" t="str">
        <f>IFERROR(VLOOKUP($H50,'Project Reference'!$A$2:$N$11,14)," ")</f>
        <v xml:space="preserve"> </v>
      </c>
      <c r="Y50" s="77" t="str">
        <f>IFERROR(VLOOKUP($H50,'Project Reference'!$A$2:$O$11,15)," ")</f>
        <v xml:space="preserve"> </v>
      </c>
      <c r="Z50" s="77" t="str">
        <f>IFERROR(VLOOKUP($H50,'Project Reference'!$A$2:$P$11,16)," ")</f>
        <v xml:space="preserve"> </v>
      </c>
      <c r="AA50" s="77" t="str">
        <f>IFERROR(VLOOKUP($H50,'Project Reference'!$A$2:$Q$11,17)," ")</f>
        <v xml:space="preserve"> </v>
      </c>
    </row>
    <row r="51" spans="1:27" s="1" customFormat="1" x14ac:dyDescent="0.45">
      <c r="A51" s="3"/>
      <c r="B51"/>
      <c r="C51" s="120"/>
      <c r="D51" s="120"/>
      <c r="E51" s="27"/>
      <c r="F51" s="76" t="str" cm="1">
        <f t="array" ref="F51">IFERROR(_xlfn.IFS(E51="Hard (Cash)","N/A",E51="Soft (In-Kind)", "Enter Source"),"Select Type")</f>
        <v>Select Type</v>
      </c>
      <c r="G51" s="76"/>
      <c r="H51" s="76" t="str">
        <f>IFERROR(VLOOKUP($G51,'Project Reference'!$T$2:$U$11,2),"Enter Project Number")</f>
        <v>Enter Project Number</v>
      </c>
      <c r="I51"/>
      <c r="J51"/>
      <c r="K51" s="24">
        <f t="shared" si="1"/>
        <v>0</v>
      </c>
      <c r="L51" s="31"/>
      <c r="M51" s="77" t="str">
        <f>IFERROR(VLOOKUP($H51,'Project Reference'!$A$2:$C$11,3)," ")</f>
        <v xml:space="preserve"> </v>
      </c>
      <c r="N51" s="77" t="str">
        <f>IFERROR(VLOOKUP($H51,'Project Reference'!$A$2:$D$11,4)," ")</f>
        <v xml:space="preserve"> </v>
      </c>
      <c r="O51" s="77" t="str">
        <f>IFERROR(VLOOKUP($H51,'Project Reference'!$A$2:$E$11,5)," ")</f>
        <v xml:space="preserve"> </v>
      </c>
      <c r="P51" s="77" t="str">
        <f>IFERROR(VLOOKUP($H51,'Project Reference'!$A$2:$F$11,6,FALSE)," ")</f>
        <v xml:space="preserve"> </v>
      </c>
      <c r="Q51" s="77" t="str">
        <f>IFERROR(VLOOKUP($H51,'Project Reference'!$A$2:$G$11,7,FALSE)," ")</f>
        <v xml:space="preserve"> </v>
      </c>
      <c r="R51" s="77" t="str">
        <f>IFERROR(VLOOKUP($H51,'Project Reference'!$A$2:$H$11,8,FALSE)," ")</f>
        <v xml:space="preserve"> </v>
      </c>
      <c r="S51" s="77" t="str">
        <f>IFERROR(VLOOKUP($H51,'Project Reference'!$A$2:$I$11,9,FALSE)," ")</f>
        <v xml:space="preserve"> </v>
      </c>
      <c r="T51" s="77" t="str">
        <f>IFERROR(VLOOKUP($H51,'Project Reference'!$A$2:$J$11,10,FALSE)," ")</f>
        <v xml:space="preserve"> </v>
      </c>
      <c r="U51" s="77" t="str">
        <f>IFERROR(VLOOKUP($H51,'Project Reference'!$A$2:$K$11,11)," ")</f>
        <v xml:space="preserve"> </v>
      </c>
      <c r="V51" s="77" t="str">
        <f>IFERROR(VLOOKUP($H51,'Project Reference'!$A$2:$L$11,12)," ")</f>
        <v xml:space="preserve"> </v>
      </c>
      <c r="W51" s="77" t="str">
        <f>IFERROR(VLOOKUP($H51,'Project Reference'!$A$2:$M$11,13)," ")</f>
        <v xml:space="preserve"> </v>
      </c>
      <c r="X51" s="77" t="str">
        <f>IFERROR(VLOOKUP($H51,'Project Reference'!$A$2:$N$11,14)," ")</f>
        <v xml:space="preserve"> </v>
      </c>
      <c r="Y51" s="77" t="str">
        <f>IFERROR(VLOOKUP($H51,'Project Reference'!$A$2:$O$11,15)," ")</f>
        <v xml:space="preserve"> </v>
      </c>
      <c r="Z51" s="77" t="str">
        <f>IFERROR(VLOOKUP($H51,'Project Reference'!$A$2:$P$11,16)," ")</f>
        <v xml:space="preserve"> </v>
      </c>
      <c r="AA51" s="77" t="str">
        <f>IFERROR(VLOOKUP($H51,'Project Reference'!$A$2:$Q$11,17)," ")</f>
        <v xml:space="preserve"> </v>
      </c>
    </row>
    <row r="52" spans="1:27" s="1" customFormat="1" x14ac:dyDescent="0.45">
      <c r="A52" s="3"/>
      <c r="B52"/>
      <c r="C52" s="120"/>
      <c r="D52" s="120"/>
      <c r="E52" s="27"/>
      <c r="F52" s="76" t="str" cm="1">
        <f t="array" ref="F52">IFERROR(_xlfn.IFS(E52="Hard (Cash)","N/A",E52="Soft (In-Kind)", "Enter Source"),"Select Type")</f>
        <v>Select Type</v>
      </c>
      <c r="G52" s="76"/>
      <c r="H52" s="76" t="str">
        <f>IFERROR(VLOOKUP($G52,'Project Reference'!$T$2:$U$11,2),"Enter Project Number")</f>
        <v>Enter Project Number</v>
      </c>
      <c r="I52"/>
      <c r="J52"/>
      <c r="K52" s="24">
        <f t="shared" si="1"/>
        <v>0</v>
      </c>
      <c r="L52" s="31"/>
      <c r="M52" s="77" t="str">
        <f>IFERROR(VLOOKUP($H52,'Project Reference'!$A$2:$C$11,3)," ")</f>
        <v xml:space="preserve"> </v>
      </c>
      <c r="N52" s="77" t="str">
        <f>IFERROR(VLOOKUP($H52,'Project Reference'!$A$2:$D$11,4)," ")</f>
        <v xml:space="preserve"> </v>
      </c>
      <c r="O52" s="77" t="str">
        <f>IFERROR(VLOOKUP($H52,'Project Reference'!$A$2:$E$11,5)," ")</f>
        <v xml:space="preserve"> </v>
      </c>
      <c r="P52" s="77" t="str">
        <f>IFERROR(VLOOKUP($H52,'Project Reference'!$A$2:$F$11,6,FALSE)," ")</f>
        <v xml:space="preserve"> </v>
      </c>
      <c r="Q52" s="77" t="str">
        <f>IFERROR(VLOOKUP($H52,'Project Reference'!$A$2:$G$11,7,FALSE)," ")</f>
        <v xml:space="preserve"> </v>
      </c>
      <c r="R52" s="77" t="str">
        <f>IFERROR(VLOOKUP($H52,'Project Reference'!$A$2:$H$11,8,FALSE)," ")</f>
        <v xml:space="preserve"> </v>
      </c>
      <c r="S52" s="77" t="str">
        <f>IFERROR(VLOOKUP($H52,'Project Reference'!$A$2:$I$11,9,FALSE)," ")</f>
        <v xml:space="preserve"> </v>
      </c>
      <c r="T52" s="77" t="str">
        <f>IFERROR(VLOOKUP($H52,'Project Reference'!$A$2:$J$11,10,FALSE)," ")</f>
        <v xml:space="preserve"> </v>
      </c>
      <c r="U52" s="77" t="str">
        <f>IFERROR(VLOOKUP($H52,'Project Reference'!$A$2:$K$11,11)," ")</f>
        <v xml:space="preserve"> </v>
      </c>
      <c r="V52" s="77" t="str">
        <f>IFERROR(VLOOKUP($H52,'Project Reference'!$A$2:$L$11,12)," ")</f>
        <v xml:space="preserve"> </v>
      </c>
      <c r="W52" s="77" t="str">
        <f>IFERROR(VLOOKUP($H52,'Project Reference'!$A$2:$M$11,13)," ")</f>
        <v xml:space="preserve"> </v>
      </c>
      <c r="X52" s="77" t="str">
        <f>IFERROR(VLOOKUP($H52,'Project Reference'!$A$2:$N$11,14)," ")</f>
        <v xml:space="preserve"> </v>
      </c>
      <c r="Y52" s="77" t="str">
        <f>IFERROR(VLOOKUP($H52,'Project Reference'!$A$2:$O$11,15)," ")</f>
        <v xml:space="preserve"> </v>
      </c>
      <c r="Z52" s="77" t="str">
        <f>IFERROR(VLOOKUP($H52,'Project Reference'!$A$2:$P$11,16)," ")</f>
        <v xml:space="preserve"> </v>
      </c>
      <c r="AA52" s="77" t="str">
        <f>IFERROR(VLOOKUP($H52,'Project Reference'!$A$2:$Q$11,17)," ")</f>
        <v xml:space="preserve"> </v>
      </c>
    </row>
    <row r="53" spans="1:27" s="1" customFormat="1" x14ac:dyDescent="0.45">
      <c r="A53" s="3"/>
      <c r="B53"/>
      <c r="C53" s="120"/>
      <c r="D53" s="120"/>
      <c r="E53" s="27"/>
      <c r="F53" s="76" t="str" cm="1">
        <f t="array" ref="F53">IFERROR(_xlfn.IFS(E53="Hard (Cash)","N/A",E53="Soft (In-Kind)", "Enter Source"),"Select Type")</f>
        <v>Select Type</v>
      </c>
      <c r="G53" s="76"/>
      <c r="H53" s="76" t="str">
        <f>IFERROR(VLOOKUP($G53,'Project Reference'!$T$2:$U$11,2),"Enter Project Number")</f>
        <v>Enter Project Number</v>
      </c>
      <c r="I53"/>
      <c r="J53"/>
      <c r="K53" s="24">
        <f t="shared" si="1"/>
        <v>0</v>
      </c>
      <c r="L53" s="31"/>
      <c r="M53" s="77" t="str">
        <f>IFERROR(VLOOKUP($H53,'Project Reference'!$A$2:$C$11,3)," ")</f>
        <v xml:space="preserve"> </v>
      </c>
      <c r="N53" s="77" t="str">
        <f>IFERROR(VLOOKUP($H53,'Project Reference'!$A$2:$D$11,4)," ")</f>
        <v xml:space="preserve"> </v>
      </c>
      <c r="O53" s="77" t="str">
        <f>IFERROR(VLOOKUP($H53,'Project Reference'!$A$2:$E$11,5)," ")</f>
        <v xml:space="preserve"> </v>
      </c>
      <c r="P53" s="77" t="str">
        <f>IFERROR(VLOOKUP($H53,'Project Reference'!$A$2:$F$11,6,FALSE)," ")</f>
        <v xml:space="preserve"> </v>
      </c>
      <c r="Q53" s="77" t="str">
        <f>IFERROR(VLOOKUP($H53,'Project Reference'!$A$2:$G$11,7,FALSE)," ")</f>
        <v xml:space="preserve"> </v>
      </c>
      <c r="R53" s="77" t="str">
        <f>IFERROR(VLOOKUP($H53,'Project Reference'!$A$2:$H$11,8,FALSE)," ")</f>
        <v xml:space="preserve"> </v>
      </c>
      <c r="S53" s="77" t="str">
        <f>IFERROR(VLOOKUP($H53,'Project Reference'!$A$2:$I$11,9,FALSE)," ")</f>
        <v xml:space="preserve"> </v>
      </c>
      <c r="T53" s="77" t="str">
        <f>IFERROR(VLOOKUP($H53,'Project Reference'!$A$2:$J$11,10,FALSE)," ")</f>
        <v xml:space="preserve"> </v>
      </c>
      <c r="U53" s="77" t="str">
        <f>IFERROR(VLOOKUP($H53,'Project Reference'!$A$2:$K$11,11)," ")</f>
        <v xml:space="preserve"> </v>
      </c>
      <c r="V53" s="77" t="str">
        <f>IFERROR(VLOOKUP($H53,'Project Reference'!$A$2:$L$11,12)," ")</f>
        <v xml:space="preserve"> </v>
      </c>
      <c r="W53" s="77" t="str">
        <f>IFERROR(VLOOKUP($H53,'Project Reference'!$A$2:$M$11,13)," ")</f>
        <v xml:space="preserve"> </v>
      </c>
      <c r="X53" s="77" t="str">
        <f>IFERROR(VLOOKUP($H53,'Project Reference'!$A$2:$N$11,14)," ")</f>
        <v xml:space="preserve"> </v>
      </c>
      <c r="Y53" s="77" t="str">
        <f>IFERROR(VLOOKUP($H53,'Project Reference'!$A$2:$O$11,15)," ")</f>
        <v xml:space="preserve"> </v>
      </c>
      <c r="Z53" s="77" t="str">
        <f>IFERROR(VLOOKUP($H53,'Project Reference'!$A$2:$P$11,16)," ")</f>
        <v xml:space="preserve"> </v>
      </c>
      <c r="AA53" s="77" t="str">
        <f>IFERROR(VLOOKUP($H53,'Project Reference'!$A$2:$Q$11,17)," ")</f>
        <v xml:space="preserve"> </v>
      </c>
    </row>
    <row r="54" spans="1:27" s="1" customFormat="1" x14ac:dyDescent="0.45">
      <c r="A54" s="3"/>
      <c r="B54"/>
      <c r="C54" s="120"/>
      <c r="D54" s="120"/>
      <c r="E54" s="27"/>
      <c r="F54" s="76" t="str" cm="1">
        <f t="array" ref="F54">IFERROR(_xlfn.IFS(E54="Hard (Cash)","N/A",E54="Soft (In-Kind)", "Enter Source"),"Select Type")</f>
        <v>Select Type</v>
      </c>
      <c r="G54" s="76"/>
      <c r="H54" s="76" t="str">
        <f>IFERROR(VLOOKUP($G54,'Project Reference'!$T$2:$U$11,2),"Enter Project Number")</f>
        <v>Enter Project Number</v>
      </c>
      <c r="I54"/>
      <c r="J54"/>
      <c r="K54" s="24">
        <f t="shared" si="1"/>
        <v>0</v>
      </c>
      <c r="L54" s="31"/>
      <c r="M54" s="77" t="str">
        <f>IFERROR(VLOOKUP($H54,'Project Reference'!$A$2:$C$11,3)," ")</f>
        <v xml:space="preserve"> </v>
      </c>
      <c r="N54" s="77" t="str">
        <f>IFERROR(VLOOKUP($H54,'Project Reference'!$A$2:$D$11,4)," ")</f>
        <v xml:space="preserve"> </v>
      </c>
      <c r="O54" s="77" t="str">
        <f>IFERROR(VLOOKUP($H54,'Project Reference'!$A$2:$E$11,5)," ")</f>
        <v xml:space="preserve"> </v>
      </c>
      <c r="P54" s="77" t="str">
        <f>IFERROR(VLOOKUP($H54,'Project Reference'!$A$2:$F$11,6,FALSE)," ")</f>
        <v xml:space="preserve"> </v>
      </c>
      <c r="Q54" s="77" t="str">
        <f>IFERROR(VLOOKUP($H54,'Project Reference'!$A$2:$G$11,7,FALSE)," ")</f>
        <v xml:space="preserve"> </v>
      </c>
      <c r="R54" s="77" t="str">
        <f>IFERROR(VLOOKUP($H54,'Project Reference'!$A$2:$H$11,8,FALSE)," ")</f>
        <v xml:space="preserve"> </v>
      </c>
      <c r="S54" s="77" t="str">
        <f>IFERROR(VLOOKUP($H54,'Project Reference'!$A$2:$I$11,9,FALSE)," ")</f>
        <v xml:space="preserve"> </v>
      </c>
      <c r="T54" s="77" t="str">
        <f>IFERROR(VLOOKUP($H54,'Project Reference'!$A$2:$J$11,10,FALSE)," ")</f>
        <v xml:space="preserve"> </v>
      </c>
      <c r="U54" s="77" t="str">
        <f>IFERROR(VLOOKUP($H54,'Project Reference'!$A$2:$K$11,11)," ")</f>
        <v xml:space="preserve"> </v>
      </c>
      <c r="V54" s="77" t="str">
        <f>IFERROR(VLOOKUP($H54,'Project Reference'!$A$2:$L$11,12)," ")</f>
        <v xml:space="preserve"> </v>
      </c>
      <c r="W54" s="77" t="str">
        <f>IFERROR(VLOOKUP($H54,'Project Reference'!$A$2:$M$11,13)," ")</f>
        <v xml:space="preserve"> </v>
      </c>
      <c r="X54" s="77" t="str">
        <f>IFERROR(VLOOKUP($H54,'Project Reference'!$A$2:$N$11,14)," ")</f>
        <v xml:space="preserve"> </v>
      </c>
      <c r="Y54" s="77" t="str">
        <f>IFERROR(VLOOKUP($H54,'Project Reference'!$A$2:$O$11,15)," ")</f>
        <v xml:space="preserve"> </v>
      </c>
      <c r="Z54" s="77" t="str">
        <f>IFERROR(VLOOKUP($H54,'Project Reference'!$A$2:$P$11,16)," ")</f>
        <v xml:space="preserve"> </v>
      </c>
      <c r="AA54" s="77" t="str">
        <f>IFERROR(VLOOKUP($H54,'Project Reference'!$A$2:$Q$11,17)," ")</f>
        <v xml:space="preserve"> </v>
      </c>
    </row>
    <row r="55" spans="1:27" s="1" customFormat="1" x14ac:dyDescent="0.45">
      <c r="A55" s="3"/>
      <c r="B55"/>
      <c r="C55" s="120"/>
      <c r="D55" s="120"/>
      <c r="E55" s="27"/>
      <c r="F55" s="76" t="str" cm="1">
        <f t="array" ref="F55">IFERROR(_xlfn.IFS(E55="Hard (Cash)","N/A",E55="Soft (In-Kind)", "Enter Source"),"Select Type")</f>
        <v>Select Type</v>
      </c>
      <c r="G55" s="76"/>
      <c r="H55" s="76" t="str">
        <f>IFERROR(VLOOKUP($G55,'Project Reference'!$T$2:$U$11,2),"Enter Project Number")</f>
        <v>Enter Project Number</v>
      </c>
      <c r="I55"/>
      <c r="J55"/>
      <c r="K55" s="24">
        <f t="shared" si="1"/>
        <v>0</v>
      </c>
      <c r="L55" s="31"/>
      <c r="M55" s="77" t="str">
        <f>IFERROR(VLOOKUP($H55,'Project Reference'!$A$2:$C$11,3)," ")</f>
        <v xml:space="preserve"> </v>
      </c>
      <c r="N55" s="77" t="str">
        <f>IFERROR(VLOOKUP($H55,'Project Reference'!$A$2:$D$11,4)," ")</f>
        <v xml:space="preserve"> </v>
      </c>
      <c r="O55" s="77" t="str">
        <f>IFERROR(VLOOKUP($H55,'Project Reference'!$A$2:$E$11,5)," ")</f>
        <v xml:space="preserve"> </v>
      </c>
      <c r="P55" s="77" t="str">
        <f>IFERROR(VLOOKUP($H55,'Project Reference'!$A$2:$F$11,6,FALSE)," ")</f>
        <v xml:space="preserve"> </v>
      </c>
      <c r="Q55" s="77" t="str">
        <f>IFERROR(VLOOKUP($H55,'Project Reference'!$A$2:$G$11,7,FALSE)," ")</f>
        <v xml:space="preserve"> </v>
      </c>
      <c r="R55" s="77" t="str">
        <f>IFERROR(VLOOKUP($H55,'Project Reference'!$A$2:$H$11,8,FALSE)," ")</f>
        <v xml:space="preserve"> </v>
      </c>
      <c r="S55" s="77" t="str">
        <f>IFERROR(VLOOKUP($H55,'Project Reference'!$A$2:$I$11,9,FALSE)," ")</f>
        <v xml:space="preserve"> </v>
      </c>
      <c r="T55" s="77" t="str">
        <f>IFERROR(VLOOKUP($H55,'Project Reference'!$A$2:$J$11,10,FALSE)," ")</f>
        <v xml:space="preserve"> </v>
      </c>
      <c r="U55" s="77" t="str">
        <f>IFERROR(VLOOKUP($H55,'Project Reference'!$A$2:$K$11,11)," ")</f>
        <v xml:space="preserve"> </v>
      </c>
      <c r="V55" s="77" t="str">
        <f>IFERROR(VLOOKUP($H55,'Project Reference'!$A$2:$L$11,12)," ")</f>
        <v xml:space="preserve"> </v>
      </c>
      <c r="W55" s="77" t="str">
        <f>IFERROR(VLOOKUP($H55,'Project Reference'!$A$2:$M$11,13)," ")</f>
        <v xml:space="preserve"> </v>
      </c>
      <c r="X55" s="77" t="str">
        <f>IFERROR(VLOOKUP($H55,'Project Reference'!$A$2:$N$11,14)," ")</f>
        <v xml:space="preserve"> </v>
      </c>
      <c r="Y55" s="77" t="str">
        <f>IFERROR(VLOOKUP($H55,'Project Reference'!$A$2:$O$11,15)," ")</f>
        <v xml:space="preserve"> </v>
      </c>
      <c r="Z55" s="77" t="str">
        <f>IFERROR(VLOOKUP($H55,'Project Reference'!$A$2:$P$11,16)," ")</f>
        <v xml:space="preserve"> </v>
      </c>
      <c r="AA55" s="77" t="str">
        <f>IFERROR(VLOOKUP($H55,'Project Reference'!$A$2:$Q$11,17)," ")</f>
        <v xml:space="preserve"> </v>
      </c>
    </row>
    <row r="56" spans="1:27" s="1" customFormat="1" x14ac:dyDescent="0.45">
      <c r="A56" s="3"/>
      <c r="B56"/>
      <c r="C56" s="120"/>
      <c r="D56" s="120"/>
      <c r="E56" s="27"/>
      <c r="F56" s="76" t="str" cm="1">
        <f t="array" ref="F56">IFERROR(_xlfn.IFS(E56="Hard (Cash)","N/A",E56="Soft (In-Kind)", "Enter Source"),"Select Type")</f>
        <v>Select Type</v>
      </c>
      <c r="G56" s="76"/>
      <c r="H56" s="76" t="str">
        <f>IFERROR(VLOOKUP($G56,'Project Reference'!$T$2:$U$11,2),"Enter Project Number")</f>
        <v>Enter Project Number</v>
      </c>
      <c r="I56"/>
      <c r="J56"/>
      <c r="K56" s="24">
        <f t="shared" si="1"/>
        <v>0</v>
      </c>
      <c r="L56" s="31"/>
      <c r="M56" s="77" t="str">
        <f>IFERROR(VLOOKUP($H56,'Project Reference'!$A$2:$C$11,3)," ")</f>
        <v xml:space="preserve"> </v>
      </c>
      <c r="N56" s="77" t="str">
        <f>IFERROR(VLOOKUP($H56,'Project Reference'!$A$2:$D$11,4)," ")</f>
        <v xml:space="preserve"> </v>
      </c>
      <c r="O56" s="77" t="str">
        <f>IFERROR(VLOOKUP($H56,'Project Reference'!$A$2:$E$11,5)," ")</f>
        <v xml:space="preserve"> </v>
      </c>
      <c r="P56" s="77" t="str">
        <f>IFERROR(VLOOKUP($H56,'Project Reference'!$A$2:$F$11,6,FALSE)," ")</f>
        <v xml:space="preserve"> </v>
      </c>
      <c r="Q56" s="77" t="str">
        <f>IFERROR(VLOOKUP($H56,'Project Reference'!$A$2:$G$11,7,FALSE)," ")</f>
        <v xml:space="preserve"> </v>
      </c>
      <c r="R56" s="77" t="str">
        <f>IFERROR(VLOOKUP($H56,'Project Reference'!$A$2:$H$11,8,FALSE)," ")</f>
        <v xml:space="preserve"> </v>
      </c>
      <c r="S56" s="77" t="str">
        <f>IFERROR(VLOOKUP($H56,'Project Reference'!$A$2:$I$11,9,FALSE)," ")</f>
        <v xml:space="preserve"> </v>
      </c>
      <c r="T56" s="77" t="str">
        <f>IFERROR(VLOOKUP($H56,'Project Reference'!$A$2:$J$11,10,FALSE)," ")</f>
        <v xml:space="preserve"> </v>
      </c>
      <c r="U56" s="77" t="str">
        <f>IFERROR(VLOOKUP($H56,'Project Reference'!$A$2:$K$11,11)," ")</f>
        <v xml:space="preserve"> </v>
      </c>
      <c r="V56" s="77" t="str">
        <f>IFERROR(VLOOKUP($H56,'Project Reference'!$A$2:$L$11,12)," ")</f>
        <v xml:space="preserve"> </v>
      </c>
      <c r="W56" s="77" t="str">
        <f>IFERROR(VLOOKUP($H56,'Project Reference'!$A$2:$M$11,13)," ")</f>
        <v xml:space="preserve"> </v>
      </c>
      <c r="X56" s="77" t="str">
        <f>IFERROR(VLOOKUP($H56,'Project Reference'!$A$2:$N$11,14)," ")</f>
        <v xml:space="preserve"> </v>
      </c>
      <c r="Y56" s="77" t="str">
        <f>IFERROR(VLOOKUP($H56,'Project Reference'!$A$2:$O$11,15)," ")</f>
        <v xml:space="preserve"> </v>
      </c>
      <c r="Z56" s="77" t="str">
        <f>IFERROR(VLOOKUP($H56,'Project Reference'!$A$2:$P$11,16)," ")</f>
        <v xml:space="preserve"> </v>
      </c>
      <c r="AA56" s="77" t="str">
        <f>IFERROR(VLOOKUP($H56,'Project Reference'!$A$2:$Q$11,17)," ")</f>
        <v xml:space="preserve"> </v>
      </c>
    </row>
    <row r="57" spans="1:27" s="1" customFormat="1" x14ac:dyDescent="0.45">
      <c r="A57" s="3"/>
      <c r="B57"/>
      <c r="C57" s="120"/>
      <c r="D57" s="120"/>
      <c r="E57" s="27"/>
      <c r="F57" s="76" t="str" cm="1">
        <f t="array" ref="F57">IFERROR(_xlfn.IFS(E57="Hard (Cash)","N/A",E57="Soft (In-Kind)", "Enter Source"),"Select Type")</f>
        <v>Select Type</v>
      </c>
      <c r="G57" s="76"/>
      <c r="H57" s="76" t="str">
        <f>IFERROR(VLOOKUP($G57,'Project Reference'!$T$2:$U$11,2),"Enter Project Number")</f>
        <v>Enter Project Number</v>
      </c>
      <c r="I57"/>
      <c r="J57"/>
      <c r="K57" s="24">
        <f t="shared" si="1"/>
        <v>0</v>
      </c>
      <c r="L57" s="31"/>
      <c r="M57" s="77" t="str">
        <f>IFERROR(VLOOKUP($H57,'Project Reference'!$A$2:$C$11,3)," ")</f>
        <v xml:space="preserve"> </v>
      </c>
      <c r="N57" s="77" t="str">
        <f>IFERROR(VLOOKUP($H57,'Project Reference'!$A$2:$D$11,4)," ")</f>
        <v xml:space="preserve"> </v>
      </c>
      <c r="O57" s="77" t="str">
        <f>IFERROR(VLOOKUP($H57,'Project Reference'!$A$2:$E$11,5)," ")</f>
        <v xml:space="preserve"> </v>
      </c>
      <c r="P57" s="77" t="str">
        <f>IFERROR(VLOOKUP($H57,'Project Reference'!$A$2:$F$11,6,FALSE)," ")</f>
        <v xml:space="preserve"> </v>
      </c>
      <c r="Q57" s="77" t="str">
        <f>IFERROR(VLOOKUP($H57,'Project Reference'!$A$2:$G$11,7,FALSE)," ")</f>
        <v xml:space="preserve"> </v>
      </c>
      <c r="R57" s="77" t="str">
        <f>IFERROR(VLOOKUP($H57,'Project Reference'!$A$2:$H$11,8,FALSE)," ")</f>
        <v xml:space="preserve"> </v>
      </c>
      <c r="S57" s="77" t="str">
        <f>IFERROR(VLOOKUP($H57,'Project Reference'!$A$2:$I$11,9,FALSE)," ")</f>
        <v xml:space="preserve"> </v>
      </c>
      <c r="T57" s="77" t="str">
        <f>IFERROR(VLOOKUP($H57,'Project Reference'!$A$2:$J$11,10,FALSE)," ")</f>
        <v xml:space="preserve"> </v>
      </c>
      <c r="U57" s="77" t="str">
        <f>IFERROR(VLOOKUP($H57,'Project Reference'!$A$2:$K$11,11)," ")</f>
        <v xml:space="preserve"> </v>
      </c>
      <c r="V57" s="77" t="str">
        <f>IFERROR(VLOOKUP($H57,'Project Reference'!$A$2:$L$11,12)," ")</f>
        <v xml:space="preserve"> </v>
      </c>
      <c r="W57" s="77" t="str">
        <f>IFERROR(VLOOKUP($H57,'Project Reference'!$A$2:$M$11,13)," ")</f>
        <v xml:space="preserve"> </v>
      </c>
      <c r="X57" s="77" t="str">
        <f>IFERROR(VLOOKUP($H57,'Project Reference'!$A$2:$N$11,14)," ")</f>
        <v xml:space="preserve"> </v>
      </c>
      <c r="Y57" s="77" t="str">
        <f>IFERROR(VLOOKUP($H57,'Project Reference'!$A$2:$O$11,15)," ")</f>
        <v xml:space="preserve"> </v>
      </c>
      <c r="Z57" s="77" t="str">
        <f>IFERROR(VLOOKUP($H57,'Project Reference'!$A$2:$P$11,16)," ")</f>
        <v xml:space="preserve"> </v>
      </c>
      <c r="AA57" s="77" t="str">
        <f>IFERROR(VLOOKUP($H57,'Project Reference'!$A$2:$Q$11,17)," ")</f>
        <v xml:space="preserve"> </v>
      </c>
    </row>
    <row r="58" spans="1:27" s="1" customFormat="1" x14ac:dyDescent="0.45">
      <c r="A58" s="3"/>
      <c r="B58"/>
      <c r="C58" s="120"/>
      <c r="D58" s="120"/>
      <c r="E58" s="27"/>
      <c r="F58" s="76" t="str" cm="1">
        <f t="array" ref="F58">IFERROR(_xlfn.IFS(E58="Hard (Cash)","N/A",E58="Soft (In-Kind)", "Enter Source"),"Select Type")</f>
        <v>Select Type</v>
      </c>
      <c r="G58" s="76"/>
      <c r="H58" s="76" t="str">
        <f>IFERROR(VLOOKUP($G58,'Project Reference'!$T$2:$U$11,2),"Enter Project Number")</f>
        <v>Enter Project Number</v>
      </c>
      <c r="I58"/>
      <c r="J58"/>
      <c r="K58" s="24">
        <f t="shared" si="1"/>
        <v>0</v>
      </c>
      <c r="L58" s="31"/>
      <c r="M58" s="77" t="str">
        <f>IFERROR(VLOOKUP($H58,'Project Reference'!$A$2:$C$11,3)," ")</f>
        <v xml:space="preserve"> </v>
      </c>
      <c r="N58" s="77" t="str">
        <f>IFERROR(VLOOKUP($H58,'Project Reference'!$A$2:$D$11,4)," ")</f>
        <v xml:space="preserve"> </v>
      </c>
      <c r="O58" s="77" t="str">
        <f>IFERROR(VLOOKUP($H58,'Project Reference'!$A$2:$E$11,5)," ")</f>
        <v xml:space="preserve"> </v>
      </c>
      <c r="P58" s="77" t="str">
        <f>IFERROR(VLOOKUP($H58,'Project Reference'!$A$2:$F$11,6,FALSE)," ")</f>
        <v xml:space="preserve"> </v>
      </c>
      <c r="Q58" s="77" t="str">
        <f>IFERROR(VLOOKUP($H58,'Project Reference'!$A$2:$G$11,7,FALSE)," ")</f>
        <v xml:space="preserve"> </v>
      </c>
      <c r="R58" s="77" t="str">
        <f>IFERROR(VLOOKUP($H58,'Project Reference'!$A$2:$H$11,8,FALSE)," ")</f>
        <v xml:space="preserve"> </v>
      </c>
      <c r="S58" s="77" t="str">
        <f>IFERROR(VLOOKUP($H58,'Project Reference'!$A$2:$I$11,9,FALSE)," ")</f>
        <v xml:space="preserve"> </v>
      </c>
      <c r="T58" s="77" t="str">
        <f>IFERROR(VLOOKUP($H58,'Project Reference'!$A$2:$J$11,10,FALSE)," ")</f>
        <v xml:space="preserve"> </v>
      </c>
      <c r="U58" s="77" t="str">
        <f>IFERROR(VLOOKUP($H58,'Project Reference'!$A$2:$K$11,11)," ")</f>
        <v xml:space="preserve"> </v>
      </c>
      <c r="V58" s="77" t="str">
        <f>IFERROR(VLOOKUP($H58,'Project Reference'!$A$2:$L$11,12)," ")</f>
        <v xml:space="preserve"> </v>
      </c>
      <c r="W58" s="77" t="str">
        <f>IFERROR(VLOOKUP($H58,'Project Reference'!$A$2:$M$11,13)," ")</f>
        <v xml:space="preserve"> </v>
      </c>
      <c r="X58" s="77" t="str">
        <f>IFERROR(VLOOKUP($H58,'Project Reference'!$A$2:$N$11,14)," ")</f>
        <v xml:space="preserve"> </v>
      </c>
      <c r="Y58" s="77" t="str">
        <f>IFERROR(VLOOKUP($H58,'Project Reference'!$A$2:$O$11,15)," ")</f>
        <v xml:space="preserve"> </v>
      </c>
      <c r="Z58" s="77" t="str">
        <f>IFERROR(VLOOKUP($H58,'Project Reference'!$A$2:$P$11,16)," ")</f>
        <v xml:space="preserve"> </v>
      </c>
      <c r="AA58" s="77" t="str">
        <f>IFERROR(VLOOKUP($H58,'Project Reference'!$A$2:$Q$11,17)," ")</f>
        <v xml:space="preserve"> </v>
      </c>
    </row>
    <row r="59" spans="1:27" s="1" customFormat="1" x14ac:dyDescent="0.45">
      <c r="A59" s="3"/>
      <c r="B59"/>
      <c r="C59" s="120"/>
      <c r="D59" s="120"/>
      <c r="E59" s="27"/>
      <c r="F59" s="76" t="str" cm="1">
        <f t="array" ref="F59">IFERROR(_xlfn.IFS(E59="Hard (Cash)","N/A",E59="Soft (In-Kind)", "Enter Source"),"Select Type")</f>
        <v>Select Type</v>
      </c>
      <c r="G59" s="76"/>
      <c r="H59" s="76" t="str">
        <f>IFERROR(VLOOKUP($G59,'Project Reference'!$T$2:$U$11,2),"Enter Project Number")</f>
        <v>Enter Project Number</v>
      </c>
      <c r="I59"/>
      <c r="J59"/>
      <c r="K59" s="24">
        <f t="shared" si="1"/>
        <v>0</v>
      </c>
      <c r="L59" s="31"/>
      <c r="M59" s="77" t="str">
        <f>IFERROR(VLOOKUP($H59,'Project Reference'!$A$2:$C$11,3)," ")</f>
        <v xml:space="preserve"> </v>
      </c>
      <c r="N59" s="77" t="str">
        <f>IFERROR(VLOOKUP($H59,'Project Reference'!$A$2:$D$11,4)," ")</f>
        <v xml:space="preserve"> </v>
      </c>
      <c r="O59" s="77" t="str">
        <f>IFERROR(VLOOKUP($H59,'Project Reference'!$A$2:$E$11,5)," ")</f>
        <v xml:space="preserve"> </v>
      </c>
      <c r="P59" s="77" t="str">
        <f>IFERROR(VLOOKUP($H59,'Project Reference'!$A$2:$F$11,6,FALSE)," ")</f>
        <v xml:space="preserve"> </v>
      </c>
      <c r="Q59" s="77" t="str">
        <f>IFERROR(VLOOKUP($H59,'Project Reference'!$A$2:$G$11,7,FALSE)," ")</f>
        <v xml:space="preserve"> </v>
      </c>
      <c r="R59" s="77" t="str">
        <f>IFERROR(VLOOKUP($H59,'Project Reference'!$A$2:$H$11,8,FALSE)," ")</f>
        <v xml:space="preserve"> </v>
      </c>
      <c r="S59" s="77" t="str">
        <f>IFERROR(VLOOKUP($H59,'Project Reference'!$A$2:$I$11,9,FALSE)," ")</f>
        <v xml:space="preserve"> </v>
      </c>
      <c r="T59" s="77" t="str">
        <f>IFERROR(VLOOKUP($H59,'Project Reference'!$A$2:$J$11,10,FALSE)," ")</f>
        <v xml:space="preserve"> </v>
      </c>
      <c r="U59" s="77" t="str">
        <f>IFERROR(VLOOKUP($H59,'Project Reference'!$A$2:$K$11,11)," ")</f>
        <v xml:space="preserve"> </v>
      </c>
      <c r="V59" s="77" t="str">
        <f>IFERROR(VLOOKUP($H59,'Project Reference'!$A$2:$L$11,12)," ")</f>
        <v xml:space="preserve"> </v>
      </c>
      <c r="W59" s="77" t="str">
        <f>IFERROR(VLOOKUP($H59,'Project Reference'!$A$2:$M$11,13)," ")</f>
        <v xml:space="preserve"> </v>
      </c>
      <c r="X59" s="77" t="str">
        <f>IFERROR(VLOOKUP($H59,'Project Reference'!$A$2:$N$11,14)," ")</f>
        <v xml:space="preserve"> </v>
      </c>
      <c r="Y59" s="77" t="str">
        <f>IFERROR(VLOOKUP($H59,'Project Reference'!$A$2:$O$11,15)," ")</f>
        <v xml:space="preserve"> </v>
      </c>
      <c r="Z59" s="77" t="str">
        <f>IFERROR(VLOOKUP($H59,'Project Reference'!$A$2:$P$11,16)," ")</f>
        <v xml:space="preserve"> </v>
      </c>
      <c r="AA59" s="77" t="str">
        <f>IFERROR(VLOOKUP($H59,'Project Reference'!$A$2:$Q$11,17)," ")</f>
        <v xml:space="preserve"> </v>
      </c>
    </row>
    <row r="60" spans="1:27" s="1" customFormat="1" x14ac:dyDescent="0.45">
      <c r="A60" s="3"/>
      <c r="B60"/>
      <c r="C60" s="120"/>
      <c r="D60" s="120"/>
      <c r="E60" s="27"/>
      <c r="F60" s="76" t="str" cm="1">
        <f t="array" ref="F60">IFERROR(_xlfn.IFS(E60="Hard (Cash)","N/A",E60="Soft (In-Kind)", "Enter Source"),"Select Type")</f>
        <v>Select Type</v>
      </c>
      <c r="G60" s="76"/>
      <c r="H60" s="76" t="str">
        <f>IFERROR(VLOOKUP($G60,'Project Reference'!$T$2:$U$11,2),"Enter Project Number")</f>
        <v>Enter Project Number</v>
      </c>
      <c r="I60"/>
      <c r="J60"/>
      <c r="K60" s="24">
        <f t="shared" si="1"/>
        <v>0</v>
      </c>
      <c r="L60" s="31"/>
      <c r="M60" s="77" t="str">
        <f>IFERROR(VLOOKUP($H60,'Project Reference'!$A$2:$C$11,3)," ")</f>
        <v xml:space="preserve"> </v>
      </c>
      <c r="N60" s="77" t="str">
        <f>IFERROR(VLOOKUP($H60,'Project Reference'!$A$2:$D$11,4)," ")</f>
        <v xml:space="preserve"> </v>
      </c>
      <c r="O60" s="77" t="str">
        <f>IFERROR(VLOOKUP($H60,'Project Reference'!$A$2:$E$11,5)," ")</f>
        <v xml:space="preserve"> </v>
      </c>
      <c r="P60" s="77" t="str">
        <f>IFERROR(VLOOKUP($H60,'Project Reference'!$A$2:$F$11,6,FALSE)," ")</f>
        <v xml:space="preserve"> </v>
      </c>
      <c r="Q60" s="77" t="str">
        <f>IFERROR(VLOOKUP($H60,'Project Reference'!$A$2:$G$11,7,FALSE)," ")</f>
        <v xml:space="preserve"> </v>
      </c>
      <c r="R60" s="77" t="str">
        <f>IFERROR(VLOOKUP($H60,'Project Reference'!$A$2:$H$11,8,FALSE)," ")</f>
        <v xml:space="preserve"> </v>
      </c>
      <c r="S60" s="77" t="str">
        <f>IFERROR(VLOOKUP($H60,'Project Reference'!$A$2:$I$11,9,FALSE)," ")</f>
        <v xml:space="preserve"> </v>
      </c>
      <c r="T60" s="77" t="str">
        <f>IFERROR(VLOOKUP($H60,'Project Reference'!$A$2:$J$11,10,FALSE)," ")</f>
        <v xml:space="preserve"> </v>
      </c>
      <c r="U60" s="77" t="str">
        <f>IFERROR(VLOOKUP($H60,'Project Reference'!$A$2:$K$11,11)," ")</f>
        <v xml:space="preserve"> </v>
      </c>
      <c r="V60" s="77" t="str">
        <f>IFERROR(VLOOKUP($H60,'Project Reference'!$A$2:$L$11,12)," ")</f>
        <v xml:space="preserve"> </v>
      </c>
      <c r="W60" s="77" t="str">
        <f>IFERROR(VLOOKUP($H60,'Project Reference'!$A$2:$M$11,13)," ")</f>
        <v xml:space="preserve"> </v>
      </c>
      <c r="X60" s="77" t="str">
        <f>IFERROR(VLOOKUP($H60,'Project Reference'!$A$2:$N$11,14)," ")</f>
        <v xml:space="preserve"> </v>
      </c>
      <c r="Y60" s="77" t="str">
        <f>IFERROR(VLOOKUP($H60,'Project Reference'!$A$2:$O$11,15)," ")</f>
        <v xml:space="preserve"> </v>
      </c>
      <c r="Z60" s="77" t="str">
        <f>IFERROR(VLOOKUP($H60,'Project Reference'!$A$2:$P$11,16)," ")</f>
        <v xml:space="preserve"> </v>
      </c>
      <c r="AA60" s="77" t="str">
        <f>IFERROR(VLOOKUP($H60,'Project Reference'!$A$2:$Q$11,17)," ")</f>
        <v xml:space="preserve"> </v>
      </c>
    </row>
    <row r="61" spans="1:27" s="1" customFormat="1" x14ac:dyDescent="0.45">
      <c r="A61" s="3"/>
      <c r="B61"/>
      <c r="C61" s="120"/>
      <c r="D61" s="120"/>
      <c r="E61" s="27"/>
      <c r="F61" s="76" t="str" cm="1">
        <f t="array" ref="F61">IFERROR(_xlfn.IFS(E61="Hard (Cash)","N/A",E61="Soft (In-Kind)", "Enter Source"),"Select Type")</f>
        <v>Select Type</v>
      </c>
      <c r="G61" s="76"/>
      <c r="H61" s="76" t="str">
        <f>IFERROR(VLOOKUP($G61,'Project Reference'!$T$2:$U$11,2),"Enter Project Number")</f>
        <v>Enter Project Number</v>
      </c>
      <c r="I61"/>
      <c r="J61"/>
      <c r="K61" s="24">
        <f t="shared" si="1"/>
        <v>0</v>
      </c>
      <c r="L61" s="31"/>
      <c r="M61" s="77" t="str">
        <f>IFERROR(VLOOKUP($H61,'Project Reference'!$A$2:$C$11,3)," ")</f>
        <v xml:space="preserve"> </v>
      </c>
      <c r="N61" s="77" t="str">
        <f>IFERROR(VLOOKUP($H61,'Project Reference'!$A$2:$D$11,4)," ")</f>
        <v xml:space="preserve"> </v>
      </c>
      <c r="O61" s="77" t="str">
        <f>IFERROR(VLOOKUP($H61,'Project Reference'!$A$2:$E$11,5)," ")</f>
        <v xml:space="preserve"> </v>
      </c>
      <c r="P61" s="77" t="str">
        <f>IFERROR(VLOOKUP($H61,'Project Reference'!$A$2:$F$11,6,FALSE)," ")</f>
        <v xml:space="preserve"> </v>
      </c>
      <c r="Q61" s="77" t="str">
        <f>IFERROR(VLOOKUP($H61,'Project Reference'!$A$2:$G$11,7,FALSE)," ")</f>
        <v xml:space="preserve"> </v>
      </c>
      <c r="R61" s="77" t="str">
        <f>IFERROR(VLOOKUP($H61,'Project Reference'!$A$2:$H$11,8,FALSE)," ")</f>
        <v xml:space="preserve"> </v>
      </c>
      <c r="S61" s="77" t="str">
        <f>IFERROR(VLOOKUP($H61,'Project Reference'!$A$2:$I$11,9,FALSE)," ")</f>
        <v xml:space="preserve"> </v>
      </c>
      <c r="T61" s="77" t="str">
        <f>IFERROR(VLOOKUP($H61,'Project Reference'!$A$2:$J$11,10,FALSE)," ")</f>
        <v xml:space="preserve"> </v>
      </c>
      <c r="U61" s="77" t="str">
        <f>IFERROR(VLOOKUP($H61,'Project Reference'!$A$2:$K$11,11)," ")</f>
        <v xml:space="preserve"> </v>
      </c>
      <c r="V61" s="77" t="str">
        <f>IFERROR(VLOOKUP($H61,'Project Reference'!$A$2:$L$11,12)," ")</f>
        <v xml:space="preserve"> </v>
      </c>
      <c r="W61" s="77" t="str">
        <f>IFERROR(VLOOKUP($H61,'Project Reference'!$A$2:$M$11,13)," ")</f>
        <v xml:space="preserve"> </v>
      </c>
      <c r="X61" s="77" t="str">
        <f>IFERROR(VLOOKUP($H61,'Project Reference'!$A$2:$N$11,14)," ")</f>
        <v xml:space="preserve"> </v>
      </c>
      <c r="Y61" s="77" t="str">
        <f>IFERROR(VLOOKUP($H61,'Project Reference'!$A$2:$O$11,15)," ")</f>
        <v xml:space="preserve"> </v>
      </c>
      <c r="Z61" s="77" t="str">
        <f>IFERROR(VLOOKUP($H61,'Project Reference'!$A$2:$P$11,16)," ")</f>
        <v xml:space="preserve"> </v>
      </c>
      <c r="AA61" s="77" t="str">
        <f>IFERROR(VLOOKUP($H61,'Project Reference'!$A$2:$Q$11,17)," ")</f>
        <v xml:space="preserve"> </v>
      </c>
    </row>
    <row r="62" spans="1:27" s="1" customFormat="1" x14ac:dyDescent="0.45">
      <c r="A62" s="3"/>
      <c r="B62"/>
      <c r="C62" s="120"/>
      <c r="D62" s="120"/>
      <c r="E62" s="27"/>
      <c r="F62" s="76" t="str" cm="1">
        <f t="array" ref="F62">IFERROR(_xlfn.IFS(E62="Hard (Cash)","N/A",E62="Soft (In-Kind)", "Enter Source"),"Select Type")</f>
        <v>Select Type</v>
      </c>
      <c r="G62" s="76"/>
      <c r="H62" s="76" t="str">
        <f>IFERROR(VLOOKUP($G62,'Project Reference'!$T$2:$U$11,2),"Enter Project Number")</f>
        <v>Enter Project Number</v>
      </c>
      <c r="I62"/>
      <c r="J62"/>
      <c r="K62" s="24">
        <f t="shared" si="1"/>
        <v>0</v>
      </c>
      <c r="L62" s="31"/>
      <c r="M62" s="77" t="str">
        <f>IFERROR(VLOOKUP($H62,'Project Reference'!$A$2:$C$11,3)," ")</f>
        <v xml:space="preserve"> </v>
      </c>
      <c r="N62" s="77" t="str">
        <f>IFERROR(VLOOKUP($H62,'Project Reference'!$A$2:$D$11,4)," ")</f>
        <v xml:space="preserve"> </v>
      </c>
      <c r="O62" s="77" t="str">
        <f>IFERROR(VLOOKUP($H62,'Project Reference'!$A$2:$E$11,5)," ")</f>
        <v xml:space="preserve"> </v>
      </c>
      <c r="P62" s="77" t="str">
        <f>IFERROR(VLOOKUP($H62,'Project Reference'!$A$2:$F$11,6,FALSE)," ")</f>
        <v xml:space="preserve"> </v>
      </c>
      <c r="Q62" s="77" t="str">
        <f>IFERROR(VLOOKUP($H62,'Project Reference'!$A$2:$G$11,7,FALSE)," ")</f>
        <v xml:space="preserve"> </v>
      </c>
      <c r="R62" s="77" t="str">
        <f>IFERROR(VLOOKUP($H62,'Project Reference'!$A$2:$H$11,8,FALSE)," ")</f>
        <v xml:space="preserve"> </v>
      </c>
      <c r="S62" s="77" t="str">
        <f>IFERROR(VLOOKUP($H62,'Project Reference'!$A$2:$I$11,9,FALSE)," ")</f>
        <v xml:space="preserve"> </v>
      </c>
      <c r="T62" s="77" t="str">
        <f>IFERROR(VLOOKUP($H62,'Project Reference'!$A$2:$J$11,10,FALSE)," ")</f>
        <v xml:space="preserve"> </v>
      </c>
      <c r="U62" s="77" t="str">
        <f>IFERROR(VLOOKUP($H62,'Project Reference'!$A$2:$K$11,11)," ")</f>
        <v xml:space="preserve"> </v>
      </c>
      <c r="V62" s="77" t="str">
        <f>IFERROR(VLOOKUP($H62,'Project Reference'!$A$2:$L$11,12)," ")</f>
        <v xml:space="preserve"> </v>
      </c>
      <c r="W62" s="77" t="str">
        <f>IFERROR(VLOOKUP($H62,'Project Reference'!$A$2:$M$11,13)," ")</f>
        <v xml:space="preserve"> </v>
      </c>
      <c r="X62" s="77" t="str">
        <f>IFERROR(VLOOKUP($H62,'Project Reference'!$A$2:$N$11,14)," ")</f>
        <v xml:space="preserve"> </v>
      </c>
      <c r="Y62" s="77" t="str">
        <f>IFERROR(VLOOKUP($H62,'Project Reference'!$A$2:$O$11,15)," ")</f>
        <v xml:space="preserve"> </v>
      </c>
      <c r="Z62" s="77" t="str">
        <f>IFERROR(VLOOKUP($H62,'Project Reference'!$A$2:$P$11,16)," ")</f>
        <v xml:space="preserve"> </v>
      </c>
      <c r="AA62" s="77" t="str">
        <f>IFERROR(VLOOKUP($H62,'Project Reference'!$A$2:$Q$11,17)," ")</f>
        <v xml:space="preserve"> </v>
      </c>
    </row>
    <row r="63" spans="1:27" s="1" customFormat="1" x14ac:dyDescent="0.45">
      <c r="A63" s="3"/>
      <c r="B63"/>
      <c r="C63" s="120"/>
      <c r="D63" s="120"/>
      <c r="E63" s="27"/>
      <c r="F63" s="76" t="str" cm="1">
        <f t="array" ref="F63">IFERROR(_xlfn.IFS(E63="Hard (Cash)","N/A",E63="Soft (In-Kind)", "Enter Source"),"Select Type")</f>
        <v>Select Type</v>
      </c>
      <c r="G63" s="76"/>
      <c r="H63" s="76" t="str">
        <f>IFERROR(VLOOKUP($G63,'Project Reference'!$T$2:$U$11,2),"Enter Project Number")</f>
        <v>Enter Project Number</v>
      </c>
      <c r="I63"/>
      <c r="J63"/>
      <c r="K63" s="24">
        <f t="shared" si="1"/>
        <v>0</v>
      </c>
      <c r="L63" s="31"/>
      <c r="M63" s="77" t="str">
        <f>IFERROR(VLOOKUP($H63,'Project Reference'!$A$2:$C$11,3)," ")</f>
        <v xml:space="preserve"> </v>
      </c>
      <c r="N63" s="77" t="str">
        <f>IFERROR(VLOOKUP($H63,'Project Reference'!$A$2:$D$11,4)," ")</f>
        <v xml:space="preserve"> </v>
      </c>
      <c r="O63" s="77" t="str">
        <f>IFERROR(VLOOKUP($H63,'Project Reference'!$A$2:$E$11,5)," ")</f>
        <v xml:space="preserve"> </v>
      </c>
      <c r="P63" s="77" t="str">
        <f>IFERROR(VLOOKUP($H63,'Project Reference'!$A$2:$F$11,6,FALSE)," ")</f>
        <v xml:space="preserve"> </v>
      </c>
      <c r="Q63" s="77" t="str">
        <f>IFERROR(VLOOKUP($H63,'Project Reference'!$A$2:$G$11,7,FALSE)," ")</f>
        <v xml:space="preserve"> </v>
      </c>
      <c r="R63" s="77" t="str">
        <f>IFERROR(VLOOKUP($H63,'Project Reference'!$A$2:$H$11,8,FALSE)," ")</f>
        <v xml:space="preserve"> </v>
      </c>
      <c r="S63" s="77" t="str">
        <f>IFERROR(VLOOKUP($H63,'Project Reference'!$A$2:$I$11,9,FALSE)," ")</f>
        <v xml:space="preserve"> </v>
      </c>
      <c r="T63" s="77" t="str">
        <f>IFERROR(VLOOKUP($H63,'Project Reference'!$A$2:$J$11,10,FALSE)," ")</f>
        <v xml:space="preserve"> </v>
      </c>
      <c r="U63" s="77" t="str">
        <f>IFERROR(VLOOKUP($H63,'Project Reference'!$A$2:$K$11,11)," ")</f>
        <v xml:space="preserve"> </v>
      </c>
      <c r="V63" s="77" t="str">
        <f>IFERROR(VLOOKUP($H63,'Project Reference'!$A$2:$L$11,12)," ")</f>
        <v xml:space="preserve"> </v>
      </c>
      <c r="W63" s="77" t="str">
        <f>IFERROR(VLOOKUP($H63,'Project Reference'!$A$2:$M$11,13)," ")</f>
        <v xml:space="preserve"> </v>
      </c>
      <c r="X63" s="77" t="str">
        <f>IFERROR(VLOOKUP($H63,'Project Reference'!$A$2:$N$11,14)," ")</f>
        <v xml:space="preserve"> </v>
      </c>
      <c r="Y63" s="77" t="str">
        <f>IFERROR(VLOOKUP($H63,'Project Reference'!$A$2:$O$11,15)," ")</f>
        <v xml:space="preserve"> </v>
      </c>
      <c r="Z63" s="77" t="str">
        <f>IFERROR(VLOOKUP($H63,'Project Reference'!$A$2:$P$11,16)," ")</f>
        <v xml:space="preserve"> </v>
      </c>
      <c r="AA63" s="77" t="str">
        <f>IFERROR(VLOOKUP($H63,'Project Reference'!$A$2:$Q$11,17)," ")</f>
        <v xml:space="preserve"> </v>
      </c>
    </row>
    <row r="64" spans="1:27" s="1" customFormat="1" x14ac:dyDescent="0.45">
      <c r="A64" s="3"/>
      <c r="B64"/>
      <c r="C64" s="120"/>
      <c r="D64" s="120"/>
      <c r="E64" s="27"/>
      <c r="F64" s="76" t="str" cm="1">
        <f t="array" ref="F64">IFERROR(_xlfn.IFS(E64="Hard (Cash)","N/A",E64="Soft (In-Kind)", "Enter Source"),"Select Type")</f>
        <v>Select Type</v>
      </c>
      <c r="G64" s="76"/>
      <c r="H64" s="76" t="str">
        <f>IFERROR(VLOOKUP($G64,'Project Reference'!$T$2:$U$11,2),"Enter Project Number")</f>
        <v>Enter Project Number</v>
      </c>
      <c r="I64"/>
      <c r="J64"/>
      <c r="K64" s="24">
        <f t="shared" si="1"/>
        <v>0</v>
      </c>
      <c r="L64" s="31"/>
      <c r="M64" s="77" t="str">
        <f>IFERROR(VLOOKUP($H64,'Project Reference'!$A$2:$C$11,3)," ")</f>
        <v xml:space="preserve"> </v>
      </c>
      <c r="N64" s="77" t="str">
        <f>IFERROR(VLOOKUP($H64,'Project Reference'!$A$2:$D$11,4)," ")</f>
        <v xml:space="preserve"> </v>
      </c>
      <c r="O64" s="77" t="str">
        <f>IFERROR(VLOOKUP($H64,'Project Reference'!$A$2:$E$11,5)," ")</f>
        <v xml:space="preserve"> </v>
      </c>
      <c r="P64" s="77" t="str">
        <f>IFERROR(VLOOKUP($H64,'Project Reference'!$A$2:$F$11,6,FALSE)," ")</f>
        <v xml:space="preserve"> </v>
      </c>
      <c r="Q64" s="77" t="str">
        <f>IFERROR(VLOOKUP($H64,'Project Reference'!$A$2:$G$11,7,FALSE)," ")</f>
        <v xml:space="preserve"> </v>
      </c>
      <c r="R64" s="77" t="str">
        <f>IFERROR(VLOOKUP($H64,'Project Reference'!$A$2:$H$11,8,FALSE)," ")</f>
        <v xml:space="preserve"> </v>
      </c>
      <c r="S64" s="77" t="str">
        <f>IFERROR(VLOOKUP($H64,'Project Reference'!$A$2:$I$11,9,FALSE)," ")</f>
        <v xml:space="preserve"> </v>
      </c>
      <c r="T64" s="77" t="str">
        <f>IFERROR(VLOOKUP($H64,'Project Reference'!$A$2:$J$11,10,FALSE)," ")</f>
        <v xml:space="preserve"> </v>
      </c>
      <c r="U64" s="77" t="str">
        <f>IFERROR(VLOOKUP($H64,'Project Reference'!$A$2:$K$11,11)," ")</f>
        <v xml:space="preserve"> </v>
      </c>
      <c r="V64" s="77" t="str">
        <f>IFERROR(VLOOKUP($H64,'Project Reference'!$A$2:$L$11,12)," ")</f>
        <v xml:space="preserve"> </v>
      </c>
      <c r="W64" s="77" t="str">
        <f>IFERROR(VLOOKUP($H64,'Project Reference'!$A$2:$M$11,13)," ")</f>
        <v xml:space="preserve"> </v>
      </c>
      <c r="X64" s="77" t="str">
        <f>IFERROR(VLOOKUP($H64,'Project Reference'!$A$2:$N$11,14)," ")</f>
        <v xml:space="preserve"> </v>
      </c>
      <c r="Y64" s="77" t="str">
        <f>IFERROR(VLOOKUP($H64,'Project Reference'!$A$2:$O$11,15)," ")</f>
        <v xml:space="preserve"> </v>
      </c>
      <c r="Z64" s="77" t="str">
        <f>IFERROR(VLOOKUP($H64,'Project Reference'!$A$2:$P$11,16)," ")</f>
        <v xml:space="preserve"> </v>
      </c>
      <c r="AA64" s="77" t="str">
        <f>IFERROR(VLOOKUP($H64,'Project Reference'!$A$2:$Q$11,17)," ")</f>
        <v xml:space="preserve"> </v>
      </c>
    </row>
    <row r="65" spans="1:27" s="1" customFormat="1" x14ac:dyDescent="0.45">
      <c r="A65" s="3"/>
      <c r="B65"/>
      <c r="C65" s="120"/>
      <c r="D65" s="120"/>
      <c r="E65" s="27"/>
      <c r="F65" s="76" t="str" cm="1">
        <f t="array" ref="F65">IFERROR(_xlfn.IFS(E65="Hard (Cash)","N/A",E65="Soft (In-Kind)", "Enter Source"),"Select Type")</f>
        <v>Select Type</v>
      </c>
      <c r="G65" s="76"/>
      <c r="H65" s="76" t="str">
        <f>IFERROR(VLOOKUP($G65,'Project Reference'!$T$2:$U$11,2),"Enter Project Number")</f>
        <v>Enter Project Number</v>
      </c>
      <c r="I65"/>
      <c r="J65"/>
      <c r="K65" s="24">
        <f t="shared" si="1"/>
        <v>0</v>
      </c>
      <c r="L65" s="31"/>
      <c r="M65" s="77" t="str">
        <f>IFERROR(VLOOKUP($H65,'Project Reference'!$A$2:$C$11,3)," ")</f>
        <v xml:space="preserve"> </v>
      </c>
      <c r="N65" s="77" t="str">
        <f>IFERROR(VLOOKUP($H65,'Project Reference'!$A$2:$D$11,4)," ")</f>
        <v xml:space="preserve"> </v>
      </c>
      <c r="O65" s="77" t="str">
        <f>IFERROR(VLOOKUP($H65,'Project Reference'!$A$2:$E$11,5)," ")</f>
        <v xml:space="preserve"> </v>
      </c>
      <c r="P65" s="77" t="str">
        <f>IFERROR(VLOOKUP($H65,'Project Reference'!$A$2:$F$11,6,FALSE)," ")</f>
        <v xml:space="preserve"> </v>
      </c>
      <c r="Q65" s="77" t="str">
        <f>IFERROR(VLOOKUP($H65,'Project Reference'!$A$2:$G$11,7,FALSE)," ")</f>
        <v xml:space="preserve"> </v>
      </c>
      <c r="R65" s="77" t="str">
        <f>IFERROR(VLOOKUP($H65,'Project Reference'!$A$2:$H$11,8,FALSE)," ")</f>
        <v xml:space="preserve"> </v>
      </c>
      <c r="S65" s="77" t="str">
        <f>IFERROR(VLOOKUP($H65,'Project Reference'!$A$2:$I$11,9,FALSE)," ")</f>
        <v xml:space="preserve"> </v>
      </c>
      <c r="T65" s="77" t="str">
        <f>IFERROR(VLOOKUP($H65,'Project Reference'!$A$2:$J$11,10,FALSE)," ")</f>
        <v xml:space="preserve"> </v>
      </c>
      <c r="U65" s="77" t="str">
        <f>IFERROR(VLOOKUP($H65,'Project Reference'!$A$2:$K$11,11)," ")</f>
        <v xml:space="preserve"> </v>
      </c>
      <c r="V65" s="77" t="str">
        <f>IFERROR(VLOOKUP($H65,'Project Reference'!$A$2:$L$11,12)," ")</f>
        <v xml:space="preserve"> </v>
      </c>
      <c r="W65" s="77" t="str">
        <f>IFERROR(VLOOKUP($H65,'Project Reference'!$A$2:$M$11,13)," ")</f>
        <v xml:space="preserve"> </v>
      </c>
      <c r="X65" s="77" t="str">
        <f>IFERROR(VLOOKUP($H65,'Project Reference'!$A$2:$N$11,14)," ")</f>
        <v xml:space="preserve"> </v>
      </c>
      <c r="Y65" s="77" t="str">
        <f>IFERROR(VLOOKUP($H65,'Project Reference'!$A$2:$O$11,15)," ")</f>
        <v xml:space="preserve"> </v>
      </c>
      <c r="Z65" s="77" t="str">
        <f>IFERROR(VLOOKUP($H65,'Project Reference'!$A$2:$P$11,16)," ")</f>
        <v xml:space="preserve"> </v>
      </c>
      <c r="AA65" s="77" t="str">
        <f>IFERROR(VLOOKUP($H65,'Project Reference'!$A$2:$Q$11,17)," ")</f>
        <v xml:space="preserve"> </v>
      </c>
    </row>
    <row r="66" spans="1:27" s="1" customFormat="1" x14ac:dyDescent="0.45">
      <c r="A66" s="3"/>
      <c r="B66"/>
      <c r="C66" s="120"/>
      <c r="D66" s="120"/>
      <c r="E66" s="27"/>
      <c r="F66" s="76" t="str" cm="1">
        <f t="array" ref="F66">IFERROR(_xlfn.IFS(E66="Hard (Cash)","N/A",E66="Soft (In-Kind)", "Enter Source"),"Select Type")</f>
        <v>Select Type</v>
      </c>
      <c r="G66" s="76"/>
      <c r="H66" s="76" t="str">
        <f>IFERROR(VLOOKUP($G66,'Project Reference'!$T$2:$U$11,2),"Enter Project Number")</f>
        <v>Enter Project Number</v>
      </c>
      <c r="I66"/>
      <c r="J66"/>
      <c r="K66" s="24">
        <f t="shared" si="1"/>
        <v>0</v>
      </c>
      <c r="L66" s="31"/>
      <c r="M66" s="77" t="str">
        <f>IFERROR(VLOOKUP($H66,'Project Reference'!$A$2:$C$11,3)," ")</f>
        <v xml:space="preserve"> </v>
      </c>
      <c r="N66" s="77" t="str">
        <f>IFERROR(VLOOKUP($H66,'Project Reference'!$A$2:$D$11,4)," ")</f>
        <v xml:space="preserve"> </v>
      </c>
      <c r="O66" s="77" t="str">
        <f>IFERROR(VLOOKUP($H66,'Project Reference'!$A$2:$E$11,5)," ")</f>
        <v xml:space="preserve"> </v>
      </c>
      <c r="P66" s="77" t="str">
        <f>IFERROR(VLOOKUP($H66,'Project Reference'!$A$2:$F$11,6,FALSE)," ")</f>
        <v xml:space="preserve"> </v>
      </c>
      <c r="Q66" s="77" t="str">
        <f>IFERROR(VLOOKUP($H66,'Project Reference'!$A$2:$G$11,7,FALSE)," ")</f>
        <v xml:space="preserve"> </v>
      </c>
      <c r="R66" s="77" t="str">
        <f>IFERROR(VLOOKUP($H66,'Project Reference'!$A$2:$H$11,8,FALSE)," ")</f>
        <v xml:space="preserve"> </v>
      </c>
      <c r="S66" s="77" t="str">
        <f>IFERROR(VLOOKUP($H66,'Project Reference'!$A$2:$I$11,9,FALSE)," ")</f>
        <v xml:space="preserve"> </v>
      </c>
      <c r="T66" s="77" t="str">
        <f>IFERROR(VLOOKUP($H66,'Project Reference'!$A$2:$J$11,10,FALSE)," ")</f>
        <v xml:space="preserve"> </v>
      </c>
      <c r="U66" s="77" t="str">
        <f>IFERROR(VLOOKUP($H66,'Project Reference'!$A$2:$K$11,11)," ")</f>
        <v xml:space="preserve"> </v>
      </c>
      <c r="V66" s="77" t="str">
        <f>IFERROR(VLOOKUP($H66,'Project Reference'!$A$2:$L$11,12)," ")</f>
        <v xml:space="preserve"> </v>
      </c>
      <c r="W66" s="77" t="str">
        <f>IFERROR(VLOOKUP($H66,'Project Reference'!$A$2:$M$11,13)," ")</f>
        <v xml:space="preserve"> </v>
      </c>
      <c r="X66" s="77" t="str">
        <f>IFERROR(VLOOKUP($H66,'Project Reference'!$A$2:$N$11,14)," ")</f>
        <v xml:space="preserve"> </v>
      </c>
      <c r="Y66" s="77" t="str">
        <f>IFERROR(VLOOKUP($H66,'Project Reference'!$A$2:$O$11,15)," ")</f>
        <v xml:space="preserve"> </v>
      </c>
      <c r="Z66" s="77" t="str">
        <f>IFERROR(VLOOKUP($H66,'Project Reference'!$A$2:$P$11,16)," ")</f>
        <v xml:space="preserve"> </v>
      </c>
      <c r="AA66" s="77" t="str">
        <f>IFERROR(VLOOKUP($H66,'Project Reference'!$A$2:$Q$11,17)," ")</f>
        <v xml:space="preserve"> </v>
      </c>
    </row>
    <row r="67" spans="1:27" s="1" customFormat="1" x14ac:dyDescent="0.45">
      <c r="A67" s="3"/>
      <c r="B67"/>
      <c r="C67" s="120"/>
      <c r="D67" s="120"/>
      <c r="E67" s="27"/>
      <c r="F67" s="76" t="str" cm="1">
        <f t="array" ref="F67">IFERROR(_xlfn.IFS(E67="Hard (Cash)","N/A",E67="Soft (In-Kind)", "Enter Source"),"Select Type")</f>
        <v>Select Type</v>
      </c>
      <c r="G67" s="76"/>
      <c r="H67" s="76" t="str">
        <f>IFERROR(VLOOKUP($G67,'Project Reference'!$T$2:$U$11,2),"Enter Project Number")</f>
        <v>Enter Project Number</v>
      </c>
      <c r="I67"/>
      <c r="J67"/>
      <c r="K67" s="24">
        <f t="shared" si="1"/>
        <v>0</v>
      </c>
      <c r="L67" s="31"/>
      <c r="M67" s="77" t="str">
        <f>IFERROR(VLOOKUP($H67,'Project Reference'!$A$2:$C$11,3)," ")</f>
        <v xml:space="preserve"> </v>
      </c>
      <c r="N67" s="77" t="str">
        <f>IFERROR(VLOOKUP($H67,'Project Reference'!$A$2:$D$11,4)," ")</f>
        <v xml:space="preserve"> </v>
      </c>
      <c r="O67" s="77" t="str">
        <f>IFERROR(VLOOKUP($H67,'Project Reference'!$A$2:$E$11,5)," ")</f>
        <v xml:space="preserve"> </v>
      </c>
      <c r="P67" s="77" t="str">
        <f>IFERROR(VLOOKUP($H67,'Project Reference'!$A$2:$F$11,6,FALSE)," ")</f>
        <v xml:space="preserve"> </v>
      </c>
      <c r="Q67" s="77" t="str">
        <f>IFERROR(VLOOKUP($H67,'Project Reference'!$A$2:$G$11,7,FALSE)," ")</f>
        <v xml:space="preserve"> </v>
      </c>
      <c r="R67" s="77" t="str">
        <f>IFERROR(VLOOKUP($H67,'Project Reference'!$A$2:$H$11,8,FALSE)," ")</f>
        <v xml:space="preserve"> </v>
      </c>
      <c r="S67" s="77" t="str">
        <f>IFERROR(VLOOKUP($H67,'Project Reference'!$A$2:$I$11,9,FALSE)," ")</f>
        <v xml:space="preserve"> </v>
      </c>
      <c r="T67" s="77" t="str">
        <f>IFERROR(VLOOKUP($H67,'Project Reference'!$A$2:$J$11,10,FALSE)," ")</f>
        <v xml:space="preserve"> </v>
      </c>
      <c r="U67" s="77" t="str">
        <f>IFERROR(VLOOKUP($H67,'Project Reference'!$A$2:$K$11,11)," ")</f>
        <v xml:space="preserve"> </v>
      </c>
      <c r="V67" s="77" t="str">
        <f>IFERROR(VLOOKUP($H67,'Project Reference'!$A$2:$L$11,12)," ")</f>
        <v xml:space="preserve"> </v>
      </c>
      <c r="W67" s="77" t="str">
        <f>IFERROR(VLOOKUP($H67,'Project Reference'!$A$2:$M$11,13)," ")</f>
        <v xml:space="preserve"> </v>
      </c>
      <c r="X67" s="77" t="str">
        <f>IFERROR(VLOOKUP($H67,'Project Reference'!$A$2:$N$11,14)," ")</f>
        <v xml:space="preserve"> </v>
      </c>
      <c r="Y67" s="77" t="str">
        <f>IFERROR(VLOOKUP($H67,'Project Reference'!$A$2:$O$11,15)," ")</f>
        <v xml:space="preserve"> </v>
      </c>
      <c r="Z67" s="77" t="str">
        <f>IFERROR(VLOOKUP($H67,'Project Reference'!$A$2:$P$11,16)," ")</f>
        <v xml:space="preserve"> </v>
      </c>
      <c r="AA67" s="77" t="str">
        <f>IFERROR(VLOOKUP($H67,'Project Reference'!$A$2:$Q$11,17)," ")</f>
        <v xml:space="preserve"> </v>
      </c>
    </row>
    <row r="68" spans="1:27" s="1" customFormat="1" x14ac:dyDescent="0.45">
      <c r="A68" s="3"/>
      <c r="B68"/>
      <c r="C68" s="120"/>
      <c r="D68" s="120"/>
      <c r="E68" s="27"/>
      <c r="F68" s="76" t="str" cm="1">
        <f t="array" ref="F68">IFERROR(_xlfn.IFS(E68="Hard (Cash)","N/A",E68="Soft (In-Kind)", "Enter Source"),"Select Type")</f>
        <v>Select Type</v>
      </c>
      <c r="G68" s="76"/>
      <c r="H68" s="76" t="str">
        <f>IFERROR(VLOOKUP($G68,'Project Reference'!$T$2:$U$11,2),"Enter Project Number")</f>
        <v>Enter Project Number</v>
      </c>
      <c r="I68"/>
      <c r="J68"/>
      <c r="K68" s="24">
        <f t="shared" si="1"/>
        <v>0</v>
      </c>
      <c r="L68" s="31"/>
      <c r="M68" s="77" t="str">
        <f>IFERROR(VLOOKUP($H68,'Project Reference'!$A$2:$C$11,3)," ")</f>
        <v xml:space="preserve"> </v>
      </c>
      <c r="N68" s="77" t="str">
        <f>IFERROR(VLOOKUP($H68,'Project Reference'!$A$2:$D$11,4)," ")</f>
        <v xml:space="preserve"> </v>
      </c>
      <c r="O68" s="77" t="str">
        <f>IFERROR(VLOOKUP($H68,'Project Reference'!$A$2:$E$11,5)," ")</f>
        <v xml:space="preserve"> </v>
      </c>
      <c r="P68" s="77" t="str">
        <f>IFERROR(VLOOKUP($H68,'Project Reference'!$A$2:$F$11,6,FALSE)," ")</f>
        <v xml:space="preserve"> </v>
      </c>
      <c r="Q68" s="77" t="str">
        <f>IFERROR(VLOOKUP($H68,'Project Reference'!$A$2:$G$11,7,FALSE)," ")</f>
        <v xml:space="preserve"> </v>
      </c>
      <c r="R68" s="77" t="str">
        <f>IFERROR(VLOOKUP($H68,'Project Reference'!$A$2:$H$11,8,FALSE)," ")</f>
        <v xml:space="preserve"> </v>
      </c>
      <c r="S68" s="77" t="str">
        <f>IFERROR(VLOOKUP($H68,'Project Reference'!$A$2:$I$11,9,FALSE)," ")</f>
        <v xml:space="preserve"> </v>
      </c>
      <c r="T68" s="77" t="str">
        <f>IFERROR(VLOOKUP($H68,'Project Reference'!$A$2:$J$11,10,FALSE)," ")</f>
        <v xml:space="preserve"> </v>
      </c>
      <c r="U68" s="77" t="str">
        <f>IFERROR(VLOOKUP($H68,'Project Reference'!$A$2:$K$11,11)," ")</f>
        <v xml:space="preserve"> </v>
      </c>
      <c r="V68" s="77" t="str">
        <f>IFERROR(VLOOKUP($H68,'Project Reference'!$A$2:$L$11,12)," ")</f>
        <v xml:space="preserve"> </v>
      </c>
      <c r="W68" s="77" t="str">
        <f>IFERROR(VLOOKUP($H68,'Project Reference'!$A$2:$M$11,13)," ")</f>
        <v xml:space="preserve"> </v>
      </c>
      <c r="X68" s="77" t="str">
        <f>IFERROR(VLOOKUP($H68,'Project Reference'!$A$2:$N$11,14)," ")</f>
        <v xml:space="preserve"> </v>
      </c>
      <c r="Y68" s="77" t="str">
        <f>IFERROR(VLOOKUP($H68,'Project Reference'!$A$2:$O$11,15)," ")</f>
        <v xml:space="preserve"> </v>
      </c>
      <c r="Z68" s="77" t="str">
        <f>IFERROR(VLOOKUP($H68,'Project Reference'!$A$2:$P$11,16)," ")</f>
        <v xml:space="preserve"> </v>
      </c>
      <c r="AA68" s="77" t="str">
        <f>IFERROR(VLOOKUP($H68,'Project Reference'!$A$2:$Q$11,17)," ")</f>
        <v xml:space="preserve"> </v>
      </c>
    </row>
    <row r="69" spans="1:27" s="1" customFormat="1" x14ac:dyDescent="0.45">
      <c r="A69" s="3"/>
      <c r="B69"/>
      <c r="C69" s="120"/>
      <c r="D69" s="120"/>
      <c r="E69" s="27"/>
      <c r="F69" s="76" t="str" cm="1">
        <f t="array" ref="F69">IFERROR(_xlfn.IFS(E69="Hard (Cash)","N/A",E69="Soft (In-Kind)", "Enter Source"),"Select Type")</f>
        <v>Select Type</v>
      </c>
      <c r="G69" s="76"/>
      <c r="H69" s="76" t="str">
        <f>IFERROR(VLOOKUP($G69,'Project Reference'!$T$2:$U$11,2),"Enter Project Number")</f>
        <v>Enter Project Number</v>
      </c>
      <c r="I69"/>
      <c r="J69"/>
      <c r="K69" s="24">
        <f t="shared" si="1"/>
        <v>0</v>
      </c>
      <c r="L69" s="31"/>
      <c r="M69" s="77" t="str">
        <f>IFERROR(VLOOKUP($H69,'Project Reference'!$A$2:$C$11,3)," ")</f>
        <v xml:space="preserve"> </v>
      </c>
      <c r="N69" s="77" t="str">
        <f>IFERROR(VLOOKUP($H69,'Project Reference'!$A$2:$D$11,4)," ")</f>
        <v xml:space="preserve"> </v>
      </c>
      <c r="O69" s="77" t="str">
        <f>IFERROR(VLOOKUP($H69,'Project Reference'!$A$2:$E$11,5)," ")</f>
        <v xml:space="preserve"> </v>
      </c>
      <c r="P69" s="77" t="str">
        <f>IFERROR(VLOOKUP($H69,'Project Reference'!$A$2:$F$11,6,FALSE)," ")</f>
        <v xml:space="preserve"> </v>
      </c>
      <c r="Q69" s="77" t="str">
        <f>IFERROR(VLOOKUP($H69,'Project Reference'!$A$2:$G$11,7,FALSE)," ")</f>
        <v xml:space="preserve"> </v>
      </c>
      <c r="R69" s="77" t="str">
        <f>IFERROR(VLOOKUP($H69,'Project Reference'!$A$2:$H$11,8,FALSE)," ")</f>
        <v xml:space="preserve"> </v>
      </c>
      <c r="S69" s="77" t="str">
        <f>IFERROR(VLOOKUP($H69,'Project Reference'!$A$2:$I$11,9,FALSE)," ")</f>
        <v xml:space="preserve"> </v>
      </c>
      <c r="T69" s="77" t="str">
        <f>IFERROR(VLOOKUP($H69,'Project Reference'!$A$2:$J$11,10,FALSE)," ")</f>
        <v xml:space="preserve"> </v>
      </c>
      <c r="U69" s="77" t="str">
        <f>IFERROR(VLOOKUP($H69,'Project Reference'!$A$2:$K$11,11)," ")</f>
        <v xml:space="preserve"> </v>
      </c>
      <c r="V69" s="77" t="str">
        <f>IFERROR(VLOOKUP($H69,'Project Reference'!$A$2:$L$11,12)," ")</f>
        <v xml:space="preserve"> </v>
      </c>
      <c r="W69" s="77" t="str">
        <f>IFERROR(VLOOKUP($H69,'Project Reference'!$A$2:$M$11,13)," ")</f>
        <v xml:space="preserve"> </v>
      </c>
      <c r="X69" s="77" t="str">
        <f>IFERROR(VLOOKUP($H69,'Project Reference'!$A$2:$N$11,14)," ")</f>
        <v xml:space="preserve"> </v>
      </c>
      <c r="Y69" s="77" t="str">
        <f>IFERROR(VLOOKUP($H69,'Project Reference'!$A$2:$O$11,15)," ")</f>
        <v xml:space="preserve"> </v>
      </c>
      <c r="Z69" s="77" t="str">
        <f>IFERROR(VLOOKUP($H69,'Project Reference'!$A$2:$P$11,16)," ")</f>
        <v xml:space="preserve"> </v>
      </c>
      <c r="AA69" s="77" t="str">
        <f>IFERROR(VLOOKUP($H69,'Project Reference'!$A$2:$Q$11,17)," ")</f>
        <v xml:space="preserve"> </v>
      </c>
    </row>
    <row r="70" spans="1:27" s="1" customFormat="1" x14ac:dyDescent="0.45">
      <c r="A70" s="3"/>
      <c r="B70"/>
      <c r="C70" s="120"/>
      <c r="D70" s="120"/>
      <c r="E70" s="27"/>
      <c r="F70" s="76" t="str" cm="1">
        <f t="array" ref="F70">IFERROR(_xlfn.IFS(E70="Hard (Cash)","N/A",E70="Soft (In-Kind)", "Enter Source"),"Select Type")</f>
        <v>Select Type</v>
      </c>
      <c r="G70" s="76"/>
      <c r="H70" s="76" t="str">
        <f>IFERROR(VLOOKUP($G70,'Project Reference'!$T$2:$U$11,2),"Enter Project Number")</f>
        <v>Enter Project Number</v>
      </c>
      <c r="I70"/>
      <c r="J70"/>
      <c r="K70" s="24">
        <f t="shared" si="1"/>
        <v>0</v>
      </c>
      <c r="L70" s="31"/>
      <c r="M70" s="77" t="str">
        <f>IFERROR(VLOOKUP($H70,'Project Reference'!$A$2:$C$11,3)," ")</f>
        <v xml:space="preserve"> </v>
      </c>
      <c r="N70" s="77" t="str">
        <f>IFERROR(VLOOKUP($H70,'Project Reference'!$A$2:$D$11,4)," ")</f>
        <v xml:space="preserve"> </v>
      </c>
      <c r="O70" s="77" t="str">
        <f>IFERROR(VLOOKUP($H70,'Project Reference'!$A$2:$E$11,5)," ")</f>
        <v xml:space="preserve"> </v>
      </c>
      <c r="P70" s="77" t="str">
        <f>IFERROR(VLOOKUP($H70,'Project Reference'!$A$2:$F$11,6,FALSE)," ")</f>
        <v xml:space="preserve"> </v>
      </c>
      <c r="Q70" s="77" t="str">
        <f>IFERROR(VLOOKUP($H70,'Project Reference'!$A$2:$G$11,7,FALSE)," ")</f>
        <v xml:space="preserve"> </v>
      </c>
      <c r="R70" s="77" t="str">
        <f>IFERROR(VLOOKUP($H70,'Project Reference'!$A$2:$H$11,8,FALSE)," ")</f>
        <v xml:space="preserve"> </v>
      </c>
      <c r="S70" s="77" t="str">
        <f>IFERROR(VLOOKUP($H70,'Project Reference'!$A$2:$I$11,9,FALSE)," ")</f>
        <v xml:space="preserve"> </v>
      </c>
      <c r="T70" s="77" t="str">
        <f>IFERROR(VLOOKUP($H70,'Project Reference'!$A$2:$J$11,10,FALSE)," ")</f>
        <v xml:space="preserve"> </v>
      </c>
      <c r="U70" s="77" t="str">
        <f>IFERROR(VLOOKUP($H70,'Project Reference'!$A$2:$K$11,11)," ")</f>
        <v xml:space="preserve"> </v>
      </c>
      <c r="V70" s="77" t="str">
        <f>IFERROR(VLOOKUP($H70,'Project Reference'!$A$2:$L$11,12)," ")</f>
        <v xml:space="preserve"> </v>
      </c>
      <c r="W70" s="77" t="str">
        <f>IFERROR(VLOOKUP($H70,'Project Reference'!$A$2:$M$11,13)," ")</f>
        <v xml:space="preserve"> </v>
      </c>
      <c r="X70" s="77" t="str">
        <f>IFERROR(VLOOKUP($H70,'Project Reference'!$A$2:$N$11,14)," ")</f>
        <v xml:space="preserve"> </v>
      </c>
      <c r="Y70" s="77" t="str">
        <f>IFERROR(VLOOKUP($H70,'Project Reference'!$A$2:$O$11,15)," ")</f>
        <v xml:space="preserve"> </v>
      </c>
      <c r="Z70" s="77" t="str">
        <f>IFERROR(VLOOKUP($H70,'Project Reference'!$A$2:$P$11,16)," ")</f>
        <v xml:space="preserve"> </v>
      </c>
      <c r="AA70" s="77" t="str">
        <f>IFERROR(VLOOKUP($H70,'Project Reference'!$A$2:$Q$11,17)," ")</f>
        <v xml:space="preserve"> </v>
      </c>
    </row>
    <row r="71" spans="1:27" s="1" customFormat="1" x14ac:dyDescent="0.45">
      <c r="A71" s="3"/>
      <c r="B71"/>
      <c r="C71" s="120"/>
      <c r="D71" s="120"/>
      <c r="E71" s="27"/>
      <c r="F71" s="76" t="str" cm="1">
        <f t="array" ref="F71">IFERROR(_xlfn.IFS(E71="Hard (Cash)","N/A",E71="Soft (In-Kind)", "Enter Source"),"Select Type")</f>
        <v>Select Type</v>
      </c>
      <c r="G71" s="76"/>
      <c r="H71" s="76" t="str">
        <f>IFERROR(VLOOKUP($G71,'Project Reference'!$T$2:$U$11,2),"Enter Project Number")</f>
        <v>Enter Project Number</v>
      </c>
      <c r="I71"/>
      <c r="J71"/>
      <c r="K71" s="24">
        <f t="shared" si="1"/>
        <v>0</v>
      </c>
      <c r="L71" s="31"/>
      <c r="M71" s="77" t="str">
        <f>IFERROR(VLOOKUP($H71,'Project Reference'!$A$2:$C$11,3)," ")</f>
        <v xml:space="preserve"> </v>
      </c>
      <c r="N71" s="77" t="str">
        <f>IFERROR(VLOOKUP($H71,'Project Reference'!$A$2:$D$11,4)," ")</f>
        <v xml:space="preserve"> </v>
      </c>
      <c r="O71" s="77" t="str">
        <f>IFERROR(VLOOKUP($H71,'Project Reference'!$A$2:$E$11,5)," ")</f>
        <v xml:space="preserve"> </v>
      </c>
      <c r="P71" s="77" t="str">
        <f>IFERROR(VLOOKUP($H71,'Project Reference'!$A$2:$F$11,6,FALSE)," ")</f>
        <v xml:space="preserve"> </v>
      </c>
      <c r="Q71" s="77" t="str">
        <f>IFERROR(VLOOKUP($H71,'Project Reference'!$A$2:$G$11,7,FALSE)," ")</f>
        <v xml:space="preserve"> </v>
      </c>
      <c r="R71" s="77" t="str">
        <f>IFERROR(VLOOKUP($H71,'Project Reference'!$A$2:$H$11,8,FALSE)," ")</f>
        <v xml:space="preserve"> </v>
      </c>
      <c r="S71" s="77" t="str">
        <f>IFERROR(VLOOKUP($H71,'Project Reference'!$A$2:$I$11,9,FALSE)," ")</f>
        <v xml:space="preserve"> </v>
      </c>
      <c r="T71" s="77" t="str">
        <f>IFERROR(VLOOKUP($H71,'Project Reference'!$A$2:$J$11,10,FALSE)," ")</f>
        <v xml:space="preserve"> </v>
      </c>
      <c r="U71" s="77" t="str">
        <f>IFERROR(VLOOKUP($H71,'Project Reference'!$A$2:$K$11,11)," ")</f>
        <v xml:space="preserve"> </v>
      </c>
      <c r="V71" s="77" t="str">
        <f>IFERROR(VLOOKUP($H71,'Project Reference'!$A$2:$L$11,12)," ")</f>
        <v xml:space="preserve"> </v>
      </c>
      <c r="W71" s="77" t="str">
        <f>IFERROR(VLOOKUP($H71,'Project Reference'!$A$2:$M$11,13)," ")</f>
        <v xml:space="preserve"> </v>
      </c>
      <c r="X71" s="77" t="str">
        <f>IFERROR(VLOOKUP($H71,'Project Reference'!$A$2:$N$11,14)," ")</f>
        <v xml:space="preserve"> </v>
      </c>
      <c r="Y71" s="77" t="str">
        <f>IFERROR(VLOOKUP($H71,'Project Reference'!$A$2:$O$11,15)," ")</f>
        <v xml:space="preserve"> </v>
      </c>
      <c r="Z71" s="77" t="str">
        <f>IFERROR(VLOOKUP($H71,'Project Reference'!$A$2:$P$11,16)," ")</f>
        <v xml:space="preserve"> </v>
      </c>
      <c r="AA71" s="77" t="str">
        <f>IFERROR(VLOOKUP($H71,'Project Reference'!$A$2:$Q$11,17)," ")</f>
        <v xml:space="preserve"> </v>
      </c>
    </row>
    <row r="72" spans="1:27" s="1" customFormat="1" x14ac:dyDescent="0.45">
      <c r="A72" s="3"/>
      <c r="B72"/>
      <c r="C72" s="120"/>
      <c r="D72" s="120"/>
      <c r="E72" s="27"/>
      <c r="F72" s="76" t="str" cm="1">
        <f t="array" ref="F72">IFERROR(_xlfn.IFS(E72="Hard (Cash)","N/A",E72="Soft (In-Kind)", "Enter Source"),"Select Type")</f>
        <v>Select Type</v>
      </c>
      <c r="G72" s="76"/>
      <c r="H72" s="76" t="str">
        <f>IFERROR(VLOOKUP($G72,'Project Reference'!$T$2:$U$11,2),"Enter Project Number")</f>
        <v>Enter Project Number</v>
      </c>
      <c r="I72"/>
      <c r="J72"/>
      <c r="K72" s="24">
        <f t="shared" si="1"/>
        <v>0</v>
      </c>
      <c r="L72" s="31"/>
      <c r="M72" s="77" t="str">
        <f>IFERROR(VLOOKUP($H72,'Project Reference'!$A$2:$C$11,3)," ")</f>
        <v xml:space="preserve"> </v>
      </c>
      <c r="N72" s="77" t="str">
        <f>IFERROR(VLOOKUP($H72,'Project Reference'!$A$2:$D$11,4)," ")</f>
        <v xml:space="preserve"> </v>
      </c>
      <c r="O72" s="77" t="str">
        <f>IFERROR(VLOOKUP($H72,'Project Reference'!$A$2:$E$11,5)," ")</f>
        <v xml:space="preserve"> </v>
      </c>
      <c r="P72" s="77" t="str">
        <f>IFERROR(VLOOKUP($H72,'Project Reference'!$A$2:$F$11,6,FALSE)," ")</f>
        <v xml:space="preserve"> </v>
      </c>
      <c r="Q72" s="77" t="str">
        <f>IFERROR(VLOOKUP($H72,'Project Reference'!$A$2:$G$11,7,FALSE)," ")</f>
        <v xml:space="preserve"> </v>
      </c>
      <c r="R72" s="77" t="str">
        <f>IFERROR(VLOOKUP($H72,'Project Reference'!$A$2:$H$11,8,FALSE)," ")</f>
        <v xml:space="preserve"> </v>
      </c>
      <c r="S72" s="77" t="str">
        <f>IFERROR(VLOOKUP($H72,'Project Reference'!$A$2:$I$11,9,FALSE)," ")</f>
        <v xml:space="preserve"> </v>
      </c>
      <c r="T72" s="77" t="str">
        <f>IFERROR(VLOOKUP($H72,'Project Reference'!$A$2:$J$11,10,FALSE)," ")</f>
        <v xml:space="preserve"> </v>
      </c>
      <c r="U72" s="77" t="str">
        <f>IFERROR(VLOOKUP($H72,'Project Reference'!$A$2:$K$11,11)," ")</f>
        <v xml:space="preserve"> </v>
      </c>
      <c r="V72" s="77" t="str">
        <f>IFERROR(VLOOKUP($H72,'Project Reference'!$A$2:$L$11,12)," ")</f>
        <v xml:space="preserve"> </v>
      </c>
      <c r="W72" s="77" t="str">
        <f>IFERROR(VLOOKUP($H72,'Project Reference'!$A$2:$M$11,13)," ")</f>
        <v xml:space="preserve"> </v>
      </c>
      <c r="X72" s="77" t="str">
        <f>IFERROR(VLOOKUP($H72,'Project Reference'!$A$2:$N$11,14)," ")</f>
        <v xml:space="preserve"> </v>
      </c>
      <c r="Y72" s="77" t="str">
        <f>IFERROR(VLOOKUP($H72,'Project Reference'!$A$2:$O$11,15)," ")</f>
        <v xml:space="preserve"> </v>
      </c>
      <c r="Z72" s="77" t="str">
        <f>IFERROR(VLOOKUP($H72,'Project Reference'!$A$2:$P$11,16)," ")</f>
        <v xml:space="preserve"> </v>
      </c>
      <c r="AA72" s="77" t="str">
        <f>IFERROR(VLOOKUP($H72,'Project Reference'!$A$2:$Q$11,17)," ")</f>
        <v xml:space="preserve"> </v>
      </c>
    </row>
    <row r="73" spans="1:27" s="1" customFormat="1" x14ac:dyDescent="0.45">
      <c r="A73" s="3"/>
      <c r="B73"/>
      <c r="C73" s="120"/>
      <c r="D73" s="120"/>
      <c r="E73" s="27"/>
      <c r="F73" s="76" t="str" cm="1">
        <f t="array" ref="F73">IFERROR(_xlfn.IFS(E73="Hard (Cash)","N/A",E73="Soft (In-Kind)", "Enter Source"),"Select Type")</f>
        <v>Select Type</v>
      </c>
      <c r="G73" s="76"/>
      <c r="H73" s="76" t="str">
        <f>IFERROR(VLOOKUP($G73,'Project Reference'!$T$2:$U$11,2),"Enter Project Number")</f>
        <v>Enter Project Number</v>
      </c>
      <c r="I73"/>
      <c r="J73"/>
      <c r="K73" s="24">
        <f t="shared" si="1"/>
        <v>0</v>
      </c>
      <c r="L73" s="31"/>
      <c r="M73" s="77" t="str">
        <f>IFERROR(VLOOKUP($H73,'Project Reference'!$A$2:$C$11,3)," ")</f>
        <v xml:space="preserve"> </v>
      </c>
      <c r="N73" s="77" t="str">
        <f>IFERROR(VLOOKUP($H73,'Project Reference'!$A$2:$D$11,4)," ")</f>
        <v xml:space="preserve"> </v>
      </c>
      <c r="O73" s="77" t="str">
        <f>IFERROR(VLOOKUP($H73,'Project Reference'!$A$2:$E$11,5)," ")</f>
        <v xml:space="preserve"> </v>
      </c>
      <c r="P73" s="77" t="str">
        <f>IFERROR(VLOOKUP($H73,'Project Reference'!$A$2:$F$11,6,FALSE)," ")</f>
        <v xml:space="preserve"> </v>
      </c>
      <c r="Q73" s="77" t="str">
        <f>IFERROR(VLOOKUP($H73,'Project Reference'!$A$2:$G$11,7,FALSE)," ")</f>
        <v xml:space="preserve"> </v>
      </c>
      <c r="R73" s="77" t="str">
        <f>IFERROR(VLOOKUP($H73,'Project Reference'!$A$2:$H$11,8,FALSE)," ")</f>
        <v xml:space="preserve"> </v>
      </c>
      <c r="S73" s="77" t="str">
        <f>IFERROR(VLOOKUP($H73,'Project Reference'!$A$2:$I$11,9,FALSE)," ")</f>
        <v xml:space="preserve"> </v>
      </c>
      <c r="T73" s="77" t="str">
        <f>IFERROR(VLOOKUP($H73,'Project Reference'!$A$2:$J$11,10,FALSE)," ")</f>
        <v xml:space="preserve"> </v>
      </c>
      <c r="U73" s="77" t="str">
        <f>IFERROR(VLOOKUP($H73,'Project Reference'!$A$2:$K$11,11)," ")</f>
        <v xml:space="preserve"> </v>
      </c>
      <c r="V73" s="77" t="str">
        <f>IFERROR(VLOOKUP($H73,'Project Reference'!$A$2:$L$11,12)," ")</f>
        <v xml:space="preserve"> </v>
      </c>
      <c r="W73" s="77" t="str">
        <f>IFERROR(VLOOKUP($H73,'Project Reference'!$A$2:$M$11,13)," ")</f>
        <v xml:space="preserve"> </v>
      </c>
      <c r="X73" s="77" t="str">
        <f>IFERROR(VLOOKUP($H73,'Project Reference'!$A$2:$N$11,14)," ")</f>
        <v xml:space="preserve"> </v>
      </c>
      <c r="Y73" s="77" t="str">
        <f>IFERROR(VLOOKUP($H73,'Project Reference'!$A$2:$O$11,15)," ")</f>
        <v xml:space="preserve"> </v>
      </c>
      <c r="Z73" s="77" t="str">
        <f>IFERROR(VLOOKUP($H73,'Project Reference'!$A$2:$P$11,16)," ")</f>
        <v xml:space="preserve"> </v>
      </c>
      <c r="AA73" s="77" t="str">
        <f>IFERROR(VLOOKUP($H73,'Project Reference'!$A$2:$Q$11,17)," ")</f>
        <v xml:space="preserve"> </v>
      </c>
    </row>
    <row r="74" spans="1:27" s="1" customFormat="1" x14ac:dyDescent="0.45">
      <c r="A74" s="3"/>
      <c r="B74"/>
      <c r="C74" s="120"/>
      <c r="D74" s="120"/>
      <c r="E74" s="27"/>
      <c r="F74" s="76" t="str" cm="1">
        <f t="array" ref="F74">IFERROR(_xlfn.IFS(E74="Hard (Cash)","N/A",E74="Soft (In-Kind)", "Enter Source"),"Select Type")</f>
        <v>Select Type</v>
      </c>
      <c r="G74" s="76"/>
      <c r="H74" s="76" t="str">
        <f>IFERROR(VLOOKUP($G74,'Project Reference'!$T$2:$U$11,2),"Enter Project Number")</f>
        <v>Enter Project Number</v>
      </c>
      <c r="I74"/>
      <c r="J74"/>
      <c r="K74" s="24">
        <f t="shared" ref="K74:K105" si="2">SUM(C74:D74)</f>
        <v>0</v>
      </c>
      <c r="L74" s="31"/>
      <c r="M74" s="77" t="str">
        <f>IFERROR(VLOOKUP($H74,'Project Reference'!$A$2:$C$11,3)," ")</f>
        <v xml:space="preserve"> </v>
      </c>
      <c r="N74" s="77" t="str">
        <f>IFERROR(VLOOKUP($H74,'Project Reference'!$A$2:$D$11,4)," ")</f>
        <v xml:space="preserve"> </v>
      </c>
      <c r="O74" s="77" t="str">
        <f>IFERROR(VLOOKUP($H74,'Project Reference'!$A$2:$E$11,5)," ")</f>
        <v xml:space="preserve"> </v>
      </c>
      <c r="P74" s="77" t="str">
        <f>IFERROR(VLOOKUP($H74,'Project Reference'!$A$2:$F$11,6,FALSE)," ")</f>
        <v xml:space="preserve"> </v>
      </c>
      <c r="Q74" s="77" t="str">
        <f>IFERROR(VLOOKUP($H74,'Project Reference'!$A$2:$G$11,7,FALSE)," ")</f>
        <v xml:space="preserve"> </v>
      </c>
      <c r="R74" s="77" t="str">
        <f>IFERROR(VLOOKUP($H74,'Project Reference'!$A$2:$H$11,8,FALSE)," ")</f>
        <v xml:space="preserve"> </v>
      </c>
      <c r="S74" s="77" t="str">
        <f>IFERROR(VLOOKUP($H74,'Project Reference'!$A$2:$I$11,9,FALSE)," ")</f>
        <v xml:space="preserve"> </v>
      </c>
      <c r="T74" s="77" t="str">
        <f>IFERROR(VLOOKUP($H74,'Project Reference'!$A$2:$J$11,10,FALSE)," ")</f>
        <v xml:space="preserve"> </v>
      </c>
      <c r="U74" s="77" t="str">
        <f>IFERROR(VLOOKUP($H74,'Project Reference'!$A$2:$K$11,11)," ")</f>
        <v xml:space="preserve"> </v>
      </c>
      <c r="V74" s="77" t="str">
        <f>IFERROR(VLOOKUP($H74,'Project Reference'!$A$2:$L$11,12)," ")</f>
        <v xml:space="preserve"> </v>
      </c>
      <c r="W74" s="77" t="str">
        <f>IFERROR(VLOOKUP($H74,'Project Reference'!$A$2:$M$11,13)," ")</f>
        <v xml:space="preserve"> </v>
      </c>
      <c r="X74" s="77" t="str">
        <f>IFERROR(VLOOKUP($H74,'Project Reference'!$A$2:$N$11,14)," ")</f>
        <v xml:space="preserve"> </v>
      </c>
      <c r="Y74" s="77" t="str">
        <f>IFERROR(VLOOKUP($H74,'Project Reference'!$A$2:$O$11,15)," ")</f>
        <v xml:space="preserve"> </v>
      </c>
      <c r="Z74" s="77" t="str">
        <f>IFERROR(VLOOKUP($H74,'Project Reference'!$A$2:$P$11,16)," ")</f>
        <v xml:space="preserve"> </v>
      </c>
      <c r="AA74" s="77" t="str">
        <f>IFERROR(VLOOKUP($H74,'Project Reference'!$A$2:$Q$11,17)," ")</f>
        <v xml:space="preserve"> </v>
      </c>
    </row>
    <row r="75" spans="1:27" s="1" customFormat="1" x14ac:dyDescent="0.45">
      <c r="A75" s="3"/>
      <c r="B75"/>
      <c r="C75" s="120"/>
      <c r="D75" s="120"/>
      <c r="E75" s="27"/>
      <c r="F75" s="76" t="str" cm="1">
        <f t="array" ref="F75">IFERROR(_xlfn.IFS(E75="Hard (Cash)","N/A",E75="Soft (In-Kind)", "Enter Source"),"Select Type")</f>
        <v>Select Type</v>
      </c>
      <c r="G75" s="76"/>
      <c r="H75" s="76" t="str">
        <f>IFERROR(VLOOKUP($G75,'Project Reference'!$T$2:$U$11,2),"Enter Project Number")</f>
        <v>Enter Project Number</v>
      </c>
      <c r="I75"/>
      <c r="J75"/>
      <c r="K75" s="24">
        <f t="shared" si="2"/>
        <v>0</v>
      </c>
      <c r="L75" s="31"/>
      <c r="M75" s="77" t="str">
        <f>IFERROR(VLOOKUP($H75,'Project Reference'!$A$2:$C$11,3)," ")</f>
        <v xml:space="preserve"> </v>
      </c>
      <c r="N75" s="77" t="str">
        <f>IFERROR(VLOOKUP($H75,'Project Reference'!$A$2:$D$11,4)," ")</f>
        <v xml:space="preserve"> </v>
      </c>
      <c r="O75" s="77" t="str">
        <f>IFERROR(VLOOKUP($H75,'Project Reference'!$A$2:$E$11,5)," ")</f>
        <v xml:space="preserve"> </v>
      </c>
      <c r="P75" s="77" t="str">
        <f>IFERROR(VLOOKUP($H75,'Project Reference'!$A$2:$F$11,6,FALSE)," ")</f>
        <v xml:space="preserve"> </v>
      </c>
      <c r="Q75" s="77" t="str">
        <f>IFERROR(VLOOKUP($H75,'Project Reference'!$A$2:$G$11,7,FALSE)," ")</f>
        <v xml:space="preserve"> </v>
      </c>
      <c r="R75" s="77" t="str">
        <f>IFERROR(VLOOKUP($H75,'Project Reference'!$A$2:$H$11,8,FALSE)," ")</f>
        <v xml:space="preserve"> </v>
      </c>
      <c r="S75" s="77" t="str">
        <f>IFERROR(VLOOKUP($H75,'Project Reference'!$A$2:$I$11,9,FALSE)," ")</f>
        <v xml:space="preserve"> </v>
      </c>
      <c r="T75" s="77" t="str">
        <f>IFERROR(VLOOKUP($H75,'Project Reference'!$A$2:$J$11,10,FALSE)," ")</f>
        <v xml:space="preserve"> </v>
      </c>
      <c r="U75" s="77" t="str">
        <f>IFERROR(VLOOKUP($H75,'Project Reference'!$A$2:$K$11,11)," ")</f>
        <v xml:space="preserve"> </v>
      </c>
      <c r="V75" s="77" t="str">
        <f>IFERROR(VLOOKUP($H75,'Project Reference'!$A$2:$L$11,12)," ")</f>
        <v xml:space="preserve"> </v>
      </c>
      <c r="W75" s="77" t="str">
        <f>IFERROR(VLOOKUP($H75,'Project Reference'!$A$2:$M$11,13)," ")</f>
        <v xml:space="preserve"> </v>
      </c>
      <c r="X75" s="77" t="str">
        <f>IFERROR(VLOOKUP($H75,'Project Reference'!$A$2:$N$11,14)," ")</f>
        <v xml:space="preserve"> </v>
      </c>
      <c r="Y75" s="77" t="str">
        <f>IFERROR(VLOOKUP($H75,'Project Reference'!$A$2:$O$11,15)," ")</f>
        <v xml:space="preserve"> </v>
      </c>
      <c r="Z75" s="77" t="str">
        <f>IFERROR(VLOOKUP($H75,'Project Reference'!$A$2:$P$11,16)," ")</f>
        <v xml:space="preserve"> </v>
      </c>
      <c r="AA75" s="77" t="str">
        <f>IFERROR(VLOOKUP($H75,'Project Reference'!$A$2:$Q$11,17)," ")</f>
        <v xml:space="preserve"> </v>
      </c>
    </row>
    <row r="76" spans="1:27" s="1" customFormat="1" x14ac:dyDescent="0.45">
      <c r="A76" s="3"/>
      <c r="B76"/>
      <c r="C76" s="120"/>
      <c r="D76" s="120"/>
      <c r="E76" s="27"/>
      <c r="F76" s="76" t="str" cm="1">
        <f t="array" ref="F76">IFERROR(_xlfn.IFS(E76="Hard (Cash)","N/A",E76="Soft (In-Kind)", "Enter Source"),"Select Type")</f>
        <v>Select Type</v>
      </c>
      <c r="G76" s="76"/>
      <c r="H76" s="76" t="str">
        <f>IFERROR(VLOOKUP($G76,'Project Reference'!$T$2:$U$11,2),"Enter Project Number")</f>
        <v>Enter Project Number</v>
      </c>
      <c r="I76"/>
      <c r="J76"/>
      <c r="K76" s="24">
        <f t="shared" si="2"/>
        <v>0</v>
      </c>
      <c r="L76" s="31"/>
      <c r="M76" s="77" t="str">
        <f>IFERROR(VLOOKUP($H76,'Project Reference'!$A$2:$C$11,3)," ")</f>
        <v xml:space="preserve"> </v>
      </c>
      <c r="N76" s="77" t="str">
        <f>IFERROR(VLOOKUP($H76,'Project Reference'!$A$2:$D$11,4)," ")</f>
        <v xml:space="preserve"> </v>
      </c>
      <c r="O76" s="77" t="str">
        <f>IFERROR(VLOOKUP($H76,'Project Reference'!$A$2:$E$11,5)," ")</f>
        <v xml:space="preserve"> </v>
      </c>
      <c r="P76" s="77" t="str">
        <f>IFERROR(VLOOKUP($H76,'Project Reference'!$A$2:$F$11,6,FALSE)," ")</f>
        <v xml:space="preserve"> </v>
      </c>
      <c r="Q76" s="77" t="str">
        <f>IFERROR(VLOOKUP($H76,'Project Reference'!$A$2:$G$11,7,FALSE)," ")</f>
        <v xml:space="preserve"> </v>
      </c>
      <c r="R76" s="77" t="str">
        <f>IFERROR(VLOOKUP($H76,'Project Reference'!$A$2:$H$11,8,FALSE)," ")</f>
        <v xml:space="preserve"> </v>
      </c>
      <c r="S76" s="77" t="str">
        <f>IFERROR(VLOOKUP($H76,'Project Reference'!$A$2:$I$11,9,FALSE)," ")</f>
        <v xml:space="preserve"> </v>
      </c>
      <c r="T76" s="77" t="str">
        <f>IFERROR(VLOOKUP($H76,'Project Reference'!$A$2:$J$11,10,FALSE)," ")</f>
        <v xml:space="preserve"> </v>
      </c>
      <c r="U76" s="77" t="str">
        <f>IFERROR(VLOOKUP($H76,'Project Reference'!$A$2:$K$11,11)," ")</f>
        <v xml:space="preserve"> </v>
      </c>
      <c r="V76" s="77" t="str">
        <f>IFERROR(VLOOKUP($H76,'Project Reference'!$A$2:$L$11,12)," ")</f>
        <v xml:space="preserve"> </v>
      </c>
      <c r="W76" s="77" t="str">
        <f>IFERROR(VLOOKUP($H76,'Project Reference'!$A$2:$M$11,13)," ")</f>
        <v xml:space="preserve"> </v>
      </c>
      <c r="X76" s="77" t="str">
        <f>IFERROR(VLOOKUP($H76,'Project Reference'!$A$2:$N$11,14)," ")</f>
        <v xml:space="preserve"> </v>
      </c>
      <c r="Y76" s="77" t="str">
        <f>IFERROR(VLOOKUP($H76,'Project Reference'!$A$2:$O$11,15)," ")</f>
        <v xml:space="preserve"> </v>
      </c>
      <c r="Z76" s="77" t="str">
        <f>IFERROR(VLOOKUP($H76,'Project Reference'!$A$2:$P$11,16)," ")</f>
        <v xml:space="preserve"> </v>
      </c>
      <c r="AA76" s="77" t="str">
        <f>IFERROR(VLOOKUP($H76,'Project Reference'!$A$2:$Q$11,17)," ")</f>
        <v xml:space="preserve"> </v>
      </c>
    </row>
    <row r="77" spans="1:27" s="1" customFormat="1" x14ac:dyDescent="0.45">
      <c r="A77" s="3"/>
      <c r="B77"/>
      <c r="C77" s="120"/>
      <c r="D77" s="120"/>
      <c r="E77" s="27"/>
      <c r="F77" s="76" t="str" cm="1">
        <f t="array" ref="F77">IFERROR(_xlfn.IFS(E77="Hard (Cash)","N/A",E77="Soft (In-Kind)", "Enter Source"),"Select Type")</f>
        <v>Select Type</v>
      </c>
      <c r="G77" s="76"/>
      <c r="H77" s="76" t="str">
        <f>IFERROR(VLOOKUP($G77,'Project Reference'!$T$2:$U$11,2),"Enter Project Number")</f>
        <v>Enter Project Number</v>
      </c>
      <c r="I77"/>
      <c r="J77"/>
      <c r="K77" s="24">
        <f t="shared" si="2"/>
        <v>0</v>
      </c>
      <c r="L77" s="31"/>
      <c r="M77" s="77" t="str">
        <f>IFERROR(VLOOKUP($H77,'Project Reference'!$A$2:$C$11,3)," ")</f>
        <v xml:space="preserve"> </v>
      </c>
      <c r="N77" s="77" t="str">
        <f>IFERROR(VLOOKUP($H77,'Project Reference'!$A$2:$D$11,4)," ")</f>
        <v xml:space="preserve"> </v>
      </c>
      <c r="O77" s="77" t="str">
        <f>IFERROR(VLOOKUP($H77,'Project Reference'!$A$2:$E$11,5)," ")</f>
        <v xml:space="preserve"> </v>
      </c>
      <c r="P77" s="77" t="str">
        <f>IFERROR(VLOOKUP($H77,'Project Reference'!$A$2:$F$11,6,FALSE)," ")</f>
        <v xml:space="preserve"> </v>
      </c>
      <c r="Q77" s="77" t="str">
        <f>IFERROR(VLOOKUP($H77,'Project Reference'!$A$2:$G$11,7,FALSE)," ")</f>
        <v xml:space="preserve"> </v>
      </c>
      <c r="R77" s="77" t="str">
        <f>IFERROR(VLOOKUP($H77,'Project Reference'!$A$2:$H$11,8,FALSE)," ")</f>
        <v xml:space="preserve"> </v>
      </c>
      <c r="S77" s="77" t="str">
        <f>IFERROR(VLOOKUP($H77,'Project Reference'!$A$2:$I$11,9,FALSE)," ")</f>
        <v xml:space="preserve"> </v>
      </c>
      <c r="T77" s="77" t="str">
        <f>IFERROR(VLOOKUP($H77,'Project Reference'!$A$2:$J$11,10,FALSE)," ")</f>
        <v xml:space="preserve"> </v>
      </c>
      <c r="U77" s="77" t="str">
        <f>IFERROR(VLOOKUP($H77,'Project Reference'!$A$2:$K$11,11)," ")</f>
        <v xml:space="preserve"> </v>
      </c>
      <c r="V77" s="77" t="str">
        <f>IFERROR(VLOOKUP($H77,'Project Reference'!$A$2:$L$11,12)," ")</f>
        <v xml:space="preserve"> </v>
      </c>
      <c r="W77" s="77" t="str">
        <f>IFERROR(VLOOKUP($H77,'Project Reference'!$A$2:$M$11,13)," ")</f>
        <v xml:space="preserve"> </v>
      </c>
      <c r="X77" s="77" t="str">
        <f>IFERROR(VLOOKUP($H77,'Project Reference'!$A$2:$N$11,14)," ")</f>
        <v xml:space="preserve"> </v>
      </c>
      <c r="Y77" s="77" t="str">
        <f>IFERROR(VLOOKUP($H77,'Project Reference'!$A$2:$O$11,15)," ")</f>
        <v xml:space="preserve"> </v>
      </c>
      <c r="Z77" s="77" t="str">
        <f>IFERROR(VLOOKUP($H77,'Project Reference'!$A$2:$P$11,16)," ")</f>
        <v xml:space="preserve"> </v>
      </c>
      <c r="AA77" s="77" t="str">
        <f>IFERROR(VLOOKUP($H77,'Project Reference'!$A$2:$Q$11,17)," ")</f>
        <v xml:space="preserve"> </v>
      </c>
    </row>
    <row r="78" spans="1:27" s="1" customFormat="1" x14ac:dyDescent="0.45">
      <c r="A78" s="3"/>
      <c r="B78"/>
      <c r="C78" s="120"/>
      <c r="D78" s="120"/>
      <c r="E78" s="27"/>
      <c r="F78" s="76" t="str" cm="1">
        <f t="array" ref="F78">IFERROR(_xlfn.IFS(E78="Hard (Cash)","N/A",E78="Soft (In-Kind)", "Enter Source"),"Select Type")</f>
        <v>Select Type</v>
      </c>
      <c r="G78" s="76"/>
      <c r="H78" s="76" t="str">
        <f>IFERROR(VLOOKUP($G78,'Project Reference'!$T$2:$U$11,2),"Enter Project Number")</f>
        <v>Enter Project Number</v>
      </c>
      <c r="I78"/>
      <c r="J78"/>
      <c r="K78" s="24">
        <f t="shared" si="2"/>
        <v>0</v>
      </c>
      <c r="L78" s="31"/>
      <c r="M78" s="77" t="str">
        <f>IFERROR(VLOOKUP($H78,'Project Reference'!$A$2:$C$11,3)," ")</f>
        <v xml:space="preserve"> </v>
      </c>
      <c r="N78" s="77" t="str">
        <f>IFERROR(VLOOKUP($H78,'Project Reference'!$A$2:$D$11,4)," ")</f>
        <v xml:space="preserve"> </v>
      </c>
      <c r="O78" s="77" t="str">
        <f>IFERROR(VLOOKUP($H78,'Project Reference'!$A$2:$E$11,5)," ")</f>
        <v xml:space="preserve"> </v>
      </c>
      <c r="P78" s="77" t="str">
        <f>IFERROR(VLOOKUP($H78,'Project Reference'!$A$2:$F$11,6,FALSE)," ")</f>
        <v xml:space="preserve"> </v>
      </c>
      <c r="Q78" s="77" t="str">
        <f>IFERROR(VLOOKUP($H78,'Project Reference'!$A$2:$G$11,7,FALSE)," ")</f>
        <v xml:space="preserve"> </v>
      </c>
      <c r="R78" s="77" t="str">
        <f>IFERROR(VLOOKUP($H78,'Project Reference'!$A$2:$H$11,8,FALSE)," ")</f>
        <v xml:space="preserve"> </v>
      </c>
      <c r="S78" s="77" t="str">
        <f>IFERROR(VLOOKUP($H78,'Project Reference'!$A$2:$I$11,9,FALSE)," ")</f>
        <v xml:space="preserve"> </v>
      </c>
      <c r="T78" s="77" t="str">
        <f>IFERROR(VLOOKUP($H78,'Project Reference'!$A$2:$J$11,10,FALSE)," ")</f>
        <v xml:space="preserve"> </v>
      </c>
      <c r="U78" s="77" t="str">
        <f>IFERROR(VLOOKUP($H78,'Project Reference'!$A$2:$K$11,11)," ")</f>
        <v xml:space="preserve"> </v>
      </c>
      <c r="V78" s="77" t="str">
        <f>IFERROR(VLOOKUP($H78,'Project Reference'!$A$2:$L$11,12)," ")</f>
        <v xml:space="preserve"> </v>
      </c>
      <c r="W78" s="77" t="str">
        <f>IFERROR(VLOOKUP($H78,'Project Reference'!$A$2:$M$11,13)," ")</f>
        <v xml:space="preserve"> </v>
      </c>
      <c r="X78" s="77" t="str">
        <f>IFERROR(VLOOKUP($H78,'Project Reference'!$A$2:$N$11,14)," ")</f>
        <v xml:space="preserve"> </v>
      </c>
      <c r="Y78" s="77" t="str">
        <f>IFERROR(VLOOKUP($H78,'Project Reference'!$A$2:$O$11,15)," ")</f>
        <v xml:space="preserve"> </v>
      </c>
      <c r="Z78" s="77" t="str">
        <f>IFERROR(VLOOKUP($H78,'Project Reference'!$A$2:$P$11,16)," ")</f>
        <v xml:space="preserve"> </v>
      </c>
      <c r="AA78" s="77" t="str">
        <f>IFERROR(VLOOKUP($H78,'Project Reference'!$A$2:$Q$11,17)," ")</f>
        <v xml:space="preserve"> </v>
      </c>
    </row>
    <row r="79" spans="1:27" s="1" customFormat="1" x14ac:dyDescent="0.45">
      <c r="A79" s="3"/>
      <c r="B79"/>
      <c r="C79" s="120"/>
      <c r="D79" s="120"/>
      <c r="E79" s="27"/>
      <c r="F79" s="76" t="str" cm="1">
        <f t="array" ref="F79">IFERROR(_xlfn.IFS(E79="Hard (Cash)","N/A",E79="Soft (In-Kind)", "Enter Source"),"Select Type")</f>
        <v>Select Type</v>
      </c>
      <c r="G79" s="76"/>
      <c r="H79" s="76" t="str">
        <f>IFERROR(VLOOKUP($G79,'Project Reference'!$T$2:$U$11,2),"Enter Project Number")</f>
        <v>Enter Project Number</v>
      </c>
      <c r="I79"/>
      <c r="J79"/>
      <c r="K79" s="24">
        <f t="shared" si="2"/>
        <v>0</v>
      </c>
      <c r="L79" s="31"/>
      <c r="M79" s="77" t="str">
        <f>IFERROR(VLOOKUP($H79,'Project Reference'!$A$2:$C$11,3)," ")</f>
        <v xml:space="preserve"> </v>
      </c>
      <c r="N79" s="77" t="str">
        <f>IFERROR(VLOOKUP($H79,'Project Reference'!$A$2:$D$11,4)," ")</f>
        <v xml:space="preserve"> </v>
      </c>
      <c r="O79" s="77" t="str">
        <f>IFERROR(VLOOKUP($H79,'Project Reference'!$A$2:$E$11,5)," ")</f>
        <v xml:space="preserve"> </v>
      </c>
      <c r="P79" s="77" t="str">
        <f>IFERROR(VLOOKUP($H79,'Project Reference'!$A$2:$F$11,6,FALSE)," ")</f>
        <v xml:space="preserve"> </v>
      </c>
      <c r="Q79" s="77" t="str">
        <f>IFERROR(VLOOKUP($H79,'Project Reference'!$A$2:$G$11,7,FALSE)," ")</f>
        <v xml:space="preserve"> </v>
      </c>
      <c r="R79" s="77" t="str">
        <f>IFERROR(VLOOKUP($H79,'Project Reference'!$A$2:$H$11,8,FALSE)," ")</f>
        <v xml:space="preserve"> </v>
      </c>
      <c r="S79" s="77" t="str">
        <f>IFERROR(VLOOKUP($H79,'Project Reference'!$A$2:$I$11,9,FALSE)," ")</f>
        <v xml:space="preserve"> </v>
      </c>
      <c r="T79" s="77" t="str">
        <f>IFERROR(VLOOKUP($H79,'Project Reference'!$A$2:$J$11,10,FALSE)," ")</f>
        <v xml:space="preserve"> </v>
      </c>
      <c r="U79" s="77" t="str">
        <f>IFERROR(VLOOKUP($H79,'Project Reference'!$A$2:$K$11,11)," ")</f>
        <v xml:space="preserve"> </v>
      </c>
      <c r="V79" s="77" t="str">
        <f>IFERROR(VLOOKUP($H79,'Project Reference'!$A$2:$L$11,12)," ")</f>
        <v xml:space="preserve"> </v>
      </c>
      <c r="W79" s="77" t="str">
        <f>IFERROR(VLOOKUP($H79,'Project Reference'!$A$2:$M$11,13)," ")</f>
        <v xml:space="preserve"> </v>
      </c>
      <c r="X79" s="77" t="str">
        <f>IFERROR(VLOOKUP($H79,'Project Reference'!$A$2:$N$11,14)," ")</f>
        <v xml:space="preserve"> </v>
      </c>
      <c r="Y79" s="77" t="str">
        <f>IFERROR(VLOOKUP($H79,'Project Reference'!$A$2:$O$11,15)," ")</f>
        <v xml:space="preserve"> </v>
      </c>
      <c r="Z79" s="77" t="str">
        <f>IFERROR(VLOOKUP($H79,'Project Reference'!$A$2:$P$11,16)," ")</f>
        <v xml:space="preserve"> </v>
      </c>
      <c r="AA79" s="77" t="str">
        <f>IFERROR(VLOOKUP($H79,'Project Reference'!$A$2:$Q$11,17)," ")</f>
        <v xml:space="preserve"> </v>
      </c>
    </row>
    <row r="80" spans="1:27" s="1" customFormat="1" x14ac:dyDescent="0.45">
      <c r="A80" s="3"/>
      <c r="B80"/>
      <c r="C80" s="120"/>
      <c r="D80" s="120"/>
      <c r="E80" s="27"/>
      <c r="F80" s="76" t="str" cm="1">
        <f t="array" ref="F80">IFERROR(_xlfn.IFS(E80="Hard (Cash)","N/A",E80="Soft (In-Kind)", "Enter Source"),"Select Type")</f>
        <v>Select Type</v>
      </c>
      <c r="G80" s="76"/>
      <c r="H80" s="76" t="str">
        <f>IFERROR(VLOOKUP($G80,'Project Reference'!$T$2:$U$11,2),"Enter Project Number")</f>
        <v>Enter Project Number</v>
      </c>
      <c r="I80"/>
      <c r="J80"/>
      <c r="K80" s="24">
        <f t="shared" si="2"/>
        <v>0</v>
      </c>
      <c r="L80" s="31"/>
      <c r="M80" s="77" t="str">
        <f>IFERROR(VLOOKUP($H80,'Project Reference'!$A$2:$C$11,3)," ")</f>
        <v xml:space="preserve"> </v>
      </c>
      <c r="N80" s="77" t="str">
        <f>IFERROR(VLOOKUP($H80,'Project Reference'!$A$2:$D$11,4)," ")</f>
        <v xml:space="preserve"> </v>
      </c>
      <c r="O80" s="77" t="str">
        <f>IFERROR(VLOOKUP($H80,'Project Reference'!$A$2:$E$11,5)," ")</f>
        <v xml:space="preserve"> </v>
      </c>
      <c r="P80" s="77" t="str">
        <f>IFERROR(VLOOKUP($H80,'Project Reference'!$A$2:$F$11,6,FALSE)," ")</f>
        <v xml:space="preserve"> </v>
      </c>
      <c r="Q80" s="77" t="str">
        <f>IFERROR(VLOOKUP($H80,'Project Reference'!$A$2:$G$11,7,FALSE)," ")</f>
        <v xml:space="preserve"> </v>
      </c>
      <c r="R80" s="77" t="str">
        <f>IFERROR(VLOOKUP($H80,'Project Reference'!$A$2:$H$11,8,FALSE)," ")</f>
        <v xml:space="preserve"> </v>
      </c>
      <c r="S80" s="77" t="str">
        <f>IFERROR(VLOOKUP($H80,'Project Reference'!$A$2:$I$11,9,FALSE)," ")</f>
        <v xml:space="preserve"> </v>
      </c>
      <c r="T80" s="77" t="str">
        <f>IFERROR(VLOOKUP($H80,'Project Reference'!$A$2:$J$11,10,FALSE)," ")</f>
        <v xml:space="preserve"> </v>
      </c>
      <c r="U80" s="77" t="str">
        <f>IFERROR(VLOOKUP($H80,'Project Reference'!$A$2:$K$11,11)," ")</f>
        <v xml:space="preserve"> </v>
      </c>
      <c r="V80" s="77" t="str">
        <f>IFERROR(VLOOKUP($H80,'Project Reference'!$A$2:$L$11,12)," ")</f>
        <v xml:space="preserve"> </v>
      </c>
      <c r="W80" s="77" t="str">
        <f>IFERROR(VLOOKUP($H80,'Project Reference'!$A$2:$M$11,13)," ")</f>
        <v xml:space="preserve"> </v>
      </c>
      <c r="X80" s="77" t="str">
        <f>IFERROR(VLOOKUP($H80,'Project Reference'!$A$2:$N$11,14)," ")</f>
        <v xml:space="preserve"> </v>
      </c>
      <c r="Y80" s="77" t="str">
        <f>IFERROR(VLOOKUP($H80,'Project Reference'!$A$2:$O$11,15)," ")</f>
        <v xml:space="preserve"> </v>
      </c>
      <c r="Z80" s="77" t="str">
        <f>IFERROR(VLOOKUP($H80,'Project Reference'!$A$2:$P$11,16)," ")</f>
        <v xml:space="preserve"> </v>
      </c>
      <c r="AA80" s="77" t="str">
        <f>IFERROR(VLOOKUP($H80,'Project Reference'!$A$2:$Q$11,17)," ")</f>
        <v xml:space="preserve"> </v>
      </c>
    </row>
    <row r="81" spans="1:27" s="1" customFormat="1" x14ac:dyDescent="0.45">
      <c r="A81" s="3"/>
      <c r="B81"/>
      <c r="C81" s="120"/>
      <c r="D81" s="120"/>
      <c r="E81" s="27"/>
      <c r="F81" s="76" t="str" cm="1">
        <f t="array" ref="F81">IFERROR(_xlfn.IFS(E81="Hard (Cash)","N/A",E81="Soft (In-Kind)", "Enter Source"),"Select Type")</f>
        <v>Select Type</v>
      </c>
      <c r="G81" s="76"/>
      <c r="H81" s="76" t="str">
        <f>IFERROR(VLOOKUP($G81,'Project Reference'!$T$2:$U$11,2),"Enter Project Number")</f>
        <v>Enter Project Number</v>
      </c>
      <c r="I81"/>
      <c r="J81"/>
      <c r="K81" s="24">
        <f t="shared" si="2"/>
        <v>0</v>
      </c>
      <c r="L81" s="31"/>
      <c r="M81" s="77" t="str">
        <f>IFERROR(VLOOKUP($H81,'Project Reference'!$A$2:$C$11,3)," ")</f>
        <v xml:space="preserve"> </v>
      </c>
      <c r="N81" s="77" t="str">
        <f>IFERROR(VLOOKUP($H81,'Project Reference'!$A$2:$D$11,4)," ")</f>
        <v xml:space="preserve"> </v>
      </c>
      <c r="O81" s="77" t="str">
        <f>IFERROR(VLOOKUP($H81,'Project Reference'!$A$2:$E$11,5)," ")</f>
        <v xml:space="preserve"> </v>
      </c>
      <c r="P81" s="77" t="str">
        <f>IFERROR(VLOOKUP($H81,'Project Reference'!$A$2:$F$11,6,FALSE)," ")</f>
        <v xml:space="preserve"> </v>
      </c>
      <c r="Q81" s="77" t="str">
        <f>IFERROR(VLOOKUP($H81,'Project Reference'!$A$2:$G$11,7,FALSE)," ")</f>
        <v xml:space="preserve"> </v>
      </c>
      <c r="R81" s="77" t="str">
        <f>IFERROR(VLOOKUP($H81,'Project Reference'!$A$2:$H$11,8,FALSE)," ")</f>
        <v xml:space="preserve"> </v>
      </c>
      <c r="S81" s="77" t="str">
        <f>IFERROR(VLOOKUP($H81,'Project Reference'!$A$2:$I$11,9,FALSE)," ")</f>
        <v xml:space="preserve"> </v>
      </c>
      <c r="T81" s="77" t="str">
        <f>IFERROR(VLOOKUP($H81,'Project Reference'!$A$2:$J$11,10,FALSE)," ")</f>
        <v xml:space="preserve"> </v>
      </c>
      <c r="U81" s="77" t="str">
        <f>IFERROR(VLOOKUP($H81,'Project Reference'!$A$2:$K$11,11)," ")</f>
        <v xml:space="preserve"> </v>
      </c>
      <c r="V81" s="77" t="str">
        <f>IFERROR(VLOOKUP($H81,'Project Reference'!$A$2:$L$11,12)," ")</f>
        <v xml:space="preserve"> </v>
      </c>
      <c r="W81" s="77" t="str">
        <f>IFERROR(VLOOKUP($H81,'Project Reference'!$A$2:$M$11,13)," ")</f>
        <v xml:space="preserve"> </v>
      </c>
      <c r="X81" s="77" t="str">
        <f>IFERROR(VLOOKUP($H81,'Project Reference'!$A$2:$N$11,14)," ")</f>
        <v xml:space="preserve"> </v>
      </c>
      <c r="Y81" s="77" t="str">
        <f>IFERROR(VLOOKUP($H81,'Project Reference'!$A$2:$O$11,15)," ")</f>
        <v xml:space="preserve"> </v>
      </c>
      <c r="Z81" s="77" t="str">
        <f>IFERROR(VLOOKUP($H81,'Project Reference'!$A$2:$P$11,16)," ")</f>
        <v xml:space="preserve"> </v>
      </c>
      <c r="AA81" s="77" t="str">
        <f>IFERROR(VLOOKUP($H81,'Project Reference'!$A$2:$Q$11,17)," ")</f>
        <v xml:space="preserve"> </v>
      </c>
    </row>
    <row r="82" spans="1:27" s="1" customFormat="1" x14ac:dyDescent="0.45">
      <c r="A82" s="3"/>
      <c r="B82"/>
      <c r="C82" s="120"/>
      <c r="D82" s="120"/>
      <c r="E82" s="27"/>
      <c r="F82" s="76" t="str" cm="1">
        <f t="array" ref="F82">IFERROR(_xlfn.IFS(E82="Hard (Cash)","N/A",E82="Soft (In-Kind)", "Enter Source"),"Select Type")</f>
        <v>Select Type</v>
      </c>
      <c r="G82" s="76"/>
      <c r="H82" s="76" t="str">
        <f>IFERROR(VLOOKUP($G82,'Project Reference'!$T$2:$U$11,2),"Enter Project Number")</f>
        <v>Enter Project Number</v>
      </c>
      <c r="I82"/>
      <c r="J82"/>
      <c r="K82" s="24">
        <f t="shared" si="2"/>
        <v>0</v>
      </c>
      <c r="L82" s="31"/>
      <c r="M82" s="77" t="str">
        <f>IFERROR(VLOOKUP($H82,'Project Reference'!$A$2:$C$11,3)," ")</f>
        <v xml:space="preserve"> </v>
      </c>
      <c r="N82" s="77" t="str">
        <f>IFERROR(VLOOKUP($H82,'Project Reference'!$A$2:$D$11,4)," ")</f>
        <v xml:space="preserve"> </v>
      </c>
      <c r="O82" s="77" t="str">
        <f>IFERROR(VLOOKUP($H82,'Project Reference'!$A$2:$E$11,5)," ")</f>
        <v xml:space="preserve"> </v>
      </c>
      <c r="P82" s="77" t="str">
        <f>IFERROR(VLOOKUP($H82,'Project Reference'!$A$2:$F$11,6,FALSE)," ")</f>
        <v xml:space="preserve"> </v>
      </c>
      <c r="Q82" s="77" t="str">
        <f>IFERROR(VLOOKUP($H82,'Project Reference'!$A$2:$G$11,7,FALSE)," ")</f>
        <v xml:space="preserve"> </v>
      </c>
      <c r="R82" s="77" t="str">
        <f>IFERROR(VLOOKUP($H82,'Project Reference'!$A$2:$H$11,8,FALSE)," ")</f>
        <v xml:space="preserve"> </v>
      </c>
      <c r="S82" s="77" t="str">
        <f>IFERROR(VLOOKUP($H82,'Project Reference'!$A$2:$I$11,9,FALSE)," ")</f>
        <v xml:space="preserve"> </v>
      </c>
      <c r="T82" s="77" t="str">
        <f>IFERROR(VLOOKUP($H82,'Project Reference'!$A$2:$J$11,10,FALSE)," ")</f>
        <v xml:space="preserve"> </v>
      </c>
      <c r="U82" s="77" t="str">
        <f>IFERROR(VLOOKUP($H82,'Project Reference'!$A$2:$K$11,11)," ")</f>
        <v xml:space="preserve"> </v>
      </c>
      <c r="V82" s="77" t="str">
        <f>IFERROR(VLOOKUP($H82,'Project Reference'!$A$2:$L$11,12)," ")</f>
        <v xml:space="preserve"> </v>
      </c>
      <c r="W82" s="77" t="str">
        <f>IFERROR(VLOOKUP($H82,'Project Reference'!$A$2:$M$11,13)," ")</f>
        <v xml:space="preserve"> </v>
      </c>
      <c r="X82" s="77" t="str">
        <f>IFERROR(VLOOKUP($H82,'Project Reference'!$A$2:$N$11,14)," ")</f>
        <v xml:space="preserve"> </v>
      </c>
      <c r="Y82" s="77" t="str">
        <f>IFERROR(VLOOKUP($H82,'Project Reference'!$A$2:$O$11,15)," ")</f>
        <v xml:space="preserve"> </v>
      </c>
      <c r="Z82" s="77" t="str">
        <f>IFERROR(VLOOKUP($H82,'Project Reference'!$A$2:$P$11,16)," ")</f>
        <v xml:space="preserve"> </v>
      </c>
      <c r="AA82" s="77" t="str">
        <f>IFERROR(VLOOKUP($H82,'Project Reference'!$A$2:$Q$11,17)," ")</f>
        <v xml:space="preserve"> </v>
      </c>
    </row>
    <row r="83" spans="1:27" s="1" customFormat="1" x14ac:dyDescent="0.45">
      <c r="A83" s="3"/>
      <c r="B83"/>
      <c r="C83" s="120"/>
      <c r="D83" s="120"/>
      <c r="E83" s="27"/>
      <c r="F83" s="76" t="str" cm="1">
        <f t="array" ref="F83">IFERROR(_xlfn.IFS(E83="Hard (Cash)","N/A",E83="Soft (In-Kind)", "Enter Source"),"Select Type")</f>
        <v>Select Type</v>
      </c>
      <c r="G83" s="76"/>
      <c r="H83" s="76" t="str">
        <f>IFERROR(VLOOKUP($G83,'Project Reference'!$T$2:$U$11,2),"Enter Project Number")</f>
        <v>Enter Project Number</v>
      </c>
      <c r="I83"/>
      <c r="J83"/>
      <c r="K83" s="24">
        <f t="shared" si="2"/>
        <v>0</v>
      </c>
      <c r="L83" s="31"/>
      <c r="M83" s="77" t="str">
        <f>IFERROR(VLOOKUP($H83,'Project Reference'!$A$2:$C$11,3)," ")</f>
        <v xml:space="preserve"> </v>
      </c>
      <c r="N83" s="77" t="str">
        <f>IFERROR(VLOOKUP($H83,'Project Reference'!$A$2:$D$11,4)," ")</f>
        <v xml:space="preserve"> </v>
      </c>
      <c r="O83" s="77" t="str">
        <f>IFERROR(VLOOKUP($H83,'Project Reference'!$A$2:$E$11,5)," ")</f>
        <v xml:space="preserve"> </v>
      </c>
      <c r="P83" s="77" t="str">
        <f>IFERROR(VLOOKUP($H83,'Project Reference'!$A$2:$F$11,6,FALSE)," ")</f>
        <v xml:space="preserve"> </v>
      </c>
      <c r="Q83" s="77" t="str">
        <f>IFERROR(VLOOKUP($H83,'Project Reference'!$A$2:$G$11,7,FALSE)," ")</f>
        <v xml:space="preserve"> </v>
      </c>
      <c r="R83" s="77" t="str">
        <f>IFERROR(VLOOKUP($H83,'Project Reference'!$A$2:$H$11,8,FALSE)," ")</f>
        <v xml:space="preserve"> </v>
      </c>
      <c r="S83" s="77" t="str">
        <f>IFERROR(VLOOKUP($H83,'Project Reference'!$A$2:$I$11,9,FALSE)," ")</f>
        <v xml:space="preserve"> </v>
      </c>
      <c r="T83" s="77" t="str">
        <f>IFERROR(VLOOKUP($H83,'Project Reference'!$A$2:$J$11,10,FALSE)," ")</f>
        <v xml:space="preserve"> </v>
      </c>
      <c r="U83" s="77" t="str">
        <f>IFERROR(VLOOKUP($H83,'Project Reference'!$A$2:$K$11,11)," ")</f>
        <v xml:space="preserve"> </v>
      </c>
      <c r="V83" s="77" t="str">
        <f>IFERROR(VLOOKUP($H83,'Project Reference'!$A$2:$L$11,12)," ")</f>
        <v xml:space="preserve"> </v>
      </c>
      <c r="W83" s="77" t="str">
        <f>IFERROR(VLOOKUP($H83,'Project Reference'!$A$2:$M$11,13)," ")</f>
        <v xml:space="preserve"> </v>
      </c>
      <c r="X83" s="77" t="str">
        <f>IFERROR(VLOOKUP($H83,'Project Reference'!$A$2:$N$11,14)," ")</f>
        <v xml:space="preserve"> </v>
      </c>
      <c r="Y83" s="77" t="str">
        <f>IFERROR(VLOOKUP($H83,'Project Reference'!$A$2:$O$11,15)," ")</f>
        <v xml:space="preserve"> </v>
      </c>
      <c r="Z83" s="77" t="str">
        <f>IFERROR(VLOOKUP($H83,'Project Reference'!$A$2:$P$11,16)," ")</f>
        <v xml:space="preserve"> </v>
      </c>
      <c r="AA83" s="77" t="str">
        <f>IFERROR(VLOOKUP($H83,'Project Reference'!$A$2:$Q$11,17)," ")</f>
        <v xml:space="preserve"> </v>
      </c>
    </row>
    <row r="84" spans="1:27" s="1" customFormat="1" x14ac:dyDescent="0.45">
      <c r="A84" s="3"/>
      <c r="B84"/>
      <c r="C84" s="120"/>
      <c r="D84" s="120"/>
      <c r="E84" s="27"/>
      <c r="F84" s="76" t="str" cm="1">
        <f t="array" ref="F84">IFERROR(_xlfn.IFS(E84="Hard (Cash)","N/A",E84="Soft (In-Kind)", "Enter Source"),"Select Type")</f>
        <v>Select Type</v>
      </c>
      <c r="G84" s="76"/>
      <c r="H84" s="76" t="str">
        <f>IFERROR(VLOOKUP($G84,'Project Reference'!$T$2:$U$11,2),"Enter Project Number")</f>
        <v>Enter Project Number</v>
      </c>
      <c r="I84"/>
      <c r="J84"/>
      <c r="K84" s="24">
        <f t="shared" si="2"/>
        <v>0</v>
      </c>
      <c r="L84" s="31"/>
      <c r="M84" s="77" t="str">
        <f>IFERROR(VLOOKUP($H84,'Project Reference'!$A$2:$C$11,3)," ")</f>
        <v xml:space="preserve"> </v>
      </c>
      <c r="N84" s="77" t="str">
        <f>IFERROR(VLOOKUP($H84,'Project Reference'!$A$2:$D$11,4)," ")</f>
        <v xml:space="preserve"> </v>
      </c>
      <c r="O84" s="77" t="str">
        <f>IFERROR(VLOOKUP($H84,'Project Reference'!$A$2:$E$11,5)," ")</f>
        <v xml:space="preserve"> </v>
      </c>
      <c r="P84" s="77" t="str">
        <f>IFERROR(VLOOKUP($H84,'Project Reference'!$A$2:$F$11,6,FALSE)," ")</f>
        <v xml:space="preserve"> </v>
      </c>
      <c r="Q84" s="77" t="str">
        <f>IFERROR(VLOOKUP($H84,'Project Reference'!$A$2:$G$11,7,FALSE)," ")</f>
        <v xml:space="preserve"> </v>
      </c>
      <c r="R84" s="77" t="str">
        <f>IFERROR(VLOOKUP($H84,'Project Reference'!$A$2:$H$11,8,FALSE)," ")</f>
        <v xml:space="preserve"> </v>
      </c>
      <c r="S84" s="77" t="str">
        <f>IFERROR(VLOOKUP($H84,'Project Reference'!$A$2:$I$11,9,FALSE)," ")</f>
        <v xml:space="preserve"> </v>
      </c>
      <c r="T84" s="77" t="str">
        <f>IFERROR(VLOOKUP($H84,'Project Reference'!$A$2:$J$11,10,FALSE)," ")</f>
        <v xml:space="preserve"> </v>
      </c>
      <c r="U84" s="77" t="str">
        <f>IFERROR(VLOOKUP($H84,'Project Reference'!$A$2:$K$11,11)," ")</f>
        <v xml:space="preserve"> </v>
      </c>
      <c r="V84" s="77" t="str">
        <f>IFERROR(VLOOKUP($H84,'Project Reference'!$A$2:$L$11,12)," ")</f>
        <v xml:space="preserve"> </v>
      </c>
      <c r="W84" s="77" t="str">
        <f>IFERROR(VLOOKUP($H84,'Project Reference'!$A$2:$M$11,13)," ")</f>
        <v xml:space="preserve"> </v>
      </c>
      <c r="X84" s="77" t="str">
        <f>IFERROR(VLOOKUP($H84,'Project Reference'!$A$2:$N$11,14)," ")</f>
        <v xml:space="preserve"> </v>
      </c>
      <c r="Y84" s="77" t="str">
        <f>IFERROR(VLOOKUP($H84,'Project Reference'!$A$2:$O$11,15)," ")</f>
        <v xml:space="preserve"> </v>
      </c>
      <c r="Z84" s="77" t="str">
        <f>IFERROR(VLOOKUP($H84,'Project Reference'!$A$2:$P$11,16)," ")</f>
        <v xml:space="preserve"> </v>
      </c>
      <c r="AA84" s="77" t="str">
        <f>IFERROR(VLOOKUP($H84,'Project Reference'!$A$2:$Q$11,17)," ")</f>
        <v xml:space="preserve"> </v>
      </c>
    </row>
    <row r="85" spans="1:27" s="1" customFormat="1" x14ac:dyDescent="0.45">
      <c r="A85" s="3"/>
      <c r="B85"/>
      <c r="C85" s="120"/>
      <c r="D85" s="120"/>
      <c r="E85" s="27"/>
      <c r="F85" s="76" t="str" cm="1">
        <f t="array" ref="F85">IFERROR(_xlfn.IFS(E85="Hard (Cash)","N/A",E85="Soft (In-Kind)", "Enter Source"),"Select Type")</f>
        <v>Select Type</v>
      </c>
      <c r="G85" s="76"/>
      <c r="H85" s="76" t="str">
        <f>IFERROR(VLOOKUP($G85,'Project Reference'!$T$2:$U$11,2),"Enter Project Number")</f>
        <v>Enter Project Number</v>
      </c>
      <c r="I85"/>
      <c r="J85"/>
      <c r="K85" s="24">
        <f t="shared" si="2"/>
        <v>0</v>
      </c>
      <c r="L85" s="31"/>
      <c r="M85" s="77" t="str">
        <f>IFERROR(VLOOKUP($H85,'Project Reference'!$A$2:$C$11,3)," ")</f>
        <v xml:space="preserve"> </v>
      </c>
      <c r="N85" s="77" t="str">
        <f>IFERROR(VLOOKUP($H85,'Project Reference'!$A$2:$D$11,4)," ")</f>
        <v xml:space="preserve"> </v>
      </c>
      <c r="O85" s="77" t="str">
        <f>IFERROR(VLOOKUP($H85,'Project Reference'!$A$2:$E$11,5)," ")</f>
        <v xml:space="preserve"> </v>
      </c>
      <c r="P85" s="77" t="str">
        <f>IFERROR(VLOOKUP($H85,'Project Reference'!$A$2:$F$11,6,FALSE)," ")</f>
        <v xml:space="preserve"> </v>
      </c>
      <c r="Q85" s="77" t="str">
        <f>IFERROR(VLOOKUP($H85,'Project Reference'!$A$2:$G$11,7,FALSE)," ")</f>
        <v xml:space="preserve"> </v>
      </c>
      <c r="R85" s="77" t="str">
        <f>IFERROR(VLOOKUP($H85,'Project Reference'!$A$2:$H$11,8,FALSE)," ")</f>
        <v xml:space="preserve"> </v>
      </c>
      <c r="S85" s="77" t="str">
        <f>IFERROR(VLOOKUP($H85,'Project Reference'!$A$2:$I$11,9,FALSE)," ")</f>
        <v xml:space="preserve"> </v>
      </c>
      <c r="T85" s="77" t="str">
        <f>IFERROR(VLOOKUP($H85,'Project Reference'!$A$2:$J$11,10,FALSE)," ")</f>
        <v xml:space="preserve"> </v>
      </c>
      <c r="U85" s="77" t="str">
        <f>IFERROR(VLOOKUP($H85,'Project Reference'!$A$2:$K$11,11)," ")</f>
        <v xml:space="preserve"> </v>
      </c>
      <c r="V85" s="77" t="str">
        <f>IFERROR(VLOOKUP($H85,'Project Reference'!$A$2:$L$11,12)," ")</f>
        <v xml:space="preserve"> </v>
      </c>
      <c r="W85" s="77" t="str">
        <f>IFERROR(VLOOKUP($H85,'Project Reference'!$A$2:$M$11,13)," ")</f>
        <v xml:space="preserve"> </v>
      </c>
      <c r="X85" s="77" t="str">
        <f>IFERROR(VLOOKUP($H85,'Project Reference'!$A$2:$N$11,14)," ")</f>
        <v xml:space="preserve"> </v>
      </c>
      <c r="Y85" s="77" t="str">
        <f>IFERROR(VLOOKUP($H85,'Project Reference'!$A$2:$O$11,15)," ")</f>
        <v xml:space="preserve"> </v>
      </c>
      <c r="Z85" s="77" t="str">
        <f>IFERROR(VLOOKUP($H85,'Project Reference'!$A$2:$P$11,16)," ")</f>
        <v xml:space="preserve"> </v>
      </c>
      <c r="AA85" s="77" t="str">
        <f>IFERROR(VLOOKUP($H85,'Project Reference'!$A$2:$Q$11,17)," ")</f>
        <v xml:space="preserve"> </v>
      </c>
    </row>
    <row r="86" spans="1:27" s="1" customFormat="1" x14ac:dyDescent="0.45">
      <c r="A86" s="3"/>
      <c r="B86"/>
      <c r="C86" s="120"/>
      <c r="D86" s="120"/>
      <c r="E86" s="27"/>
      <c r="F86" s="76" t="str" cm="1">
        <f t="array" ref="F86">IFERROR(_xlfn.IFS(E86="Hard (Cash)","N/A",E86="Soft (In-Kind)", "Enter Source"),"Select Type")</f>
        <v>Select Type</v>
      </c>
      <c r="G86" s="76"/>
      <c r="H86" s="76" t="str">
        <f>IFERROR(VLOOKUP($G86,'Project Reference'!$T$2:$U$11,2),"Enter Project Number")</f>
        <v>Enter Project Number</v>
      </c>
      <c r="I86"/>
      <c r="J86"/>
      <c r="K86" s="24">
        <f t="shared" si="2"/>
        <v>0</v>
      </c>
      <c r="L86" s="31"/>
      <c r="M86" s="77" t="str">
        <f>IFERROR(VLOOKUP($H86,'Project Reference'!$A$2:$C$11,3)," ")</f>
        <v xml:space="preserve"> </v>
      </c>
      <c r="N86" s="77" t="str">
        <f>IFERROR(VLOOKUP($H86,'Project Reference'!$A$2:$D$11,4)," ")</f>
        <v xml:space="preserve"> </v>
      </c>
      <c r="O86" s="77" t="str">
        <f>IFERROR(VLOOKUP($H86,'Project Reference'!$A$2:$E$11,5)," ")</f>
        <v xml:space="preserve"> </v>
      </c>
      <c r="P86" s="77" t="str">
        <f>IFERROR(VLOOKUP($H86,'Project Reference'!$A$2:$F$11,6,FALSE)," ")</f>
        <v xml:space="preserve"> </v>
      </c>
      <c r="Q86" s="77" t="str">
        <f>IFERROR(VLOOKUP($H86,'Project Reference'!$A$2:$G$11,7,FALSE)," ")</f>
        <v xml:space="preserve"> </v>
      </c>
      <c r="R86" s="77" t="str">
        <f>IFERROR(VLOOKUP($H86,'Project Reference'!$A$2:$H$11,8,FALSE)," ")</f>
        <v xml:space="preserve"> </v>
      </c>
      <c r="S86" s="77" t="str">
        <f>IFERROR(VLOOKUP($H86,'Project Reference'!$A$2:$I$11,9,FALSE)," ")</f>
        <v xml:space="preserve"> </v>
      </c>
      <c r="T86" s="77" t="str">
        <f>IFERROR(VLOOKUP($H86,'Project Reference'!$A$2:$J$11,10,FALSE)," ")</f>
        <v xml:space="preserve"> </v>
      </c>
      <c r="U86" s="77" t="str">
        <f>IFERROR(VLOOKUP($H86,'Project Reference'!$A$2:$K$11,11)," ")</f>
        <v xml:space="preserve"> </v>
      </c>
      <c r="V86" s="77" t="str">
        <f>IFERROR(VLOOKUP($H86,'Project Reference'!$A$2:$L$11,12)," ")</f>
        <v xml:space="preserve"> </v>
      </c>
      <c r="W86" s="77" t="str">
        <f>IFERROR(VLOOKUP($H86,'Project Reference'!$A$2:$M$11,13)," ")</f>
        <v xml:space="preserve"> </v>
      </c>
      <c r="X86" s="77" t="str">
        <f>IFERROR(VLOOKUP($H86,'Project Reference'!$A$2:$N$11,14)," ")</f>
        <v xml:space="preserve"> </v>
      </c>
      <c r="Y86" s="77" t="str">
        <f>IFERROR(VLOOKUP($H86,'Project Reference'!$A$2:$O$11,15)," ")</f>
        <v xml:space="preserve"> </v>
      </c>
      <c r="Z86" s="77" t="str">
        <f>IFERROR(VLOOKUP($H86,'Project Reference'!$A$2:$P$11,16)," ")</f>
        <v xml:space="preserve"> </v>
      </c>
      <c r="AA86" s="77" t="str">
        <f>IFERROR(VLOOKUP($H86,'Project Reference'!$A$2:$Q$11,17)," ")</f>
        <v xml:space="preserve"> </v>
      </c>
    </row>
    <row r="87" spans="1:27" s="1" customFormat="1" x14ac:dyDescent="0.45">
      <c r="A87" s="3"/>
      <c r="B87"/>
      <c r="C87" s="120"/>
      <c r="D87" s="120"/>
      <c r="E87" s="27"/>
      <c r="F87" s="76" t="str" cm="1">
        <f t="array" ref="F87">IFERROR(_xlfn.IFS(E87="Hard (Cash)","N/A",E87="Soft (In-Kind)", "Enter Source"),"Select Type")</f>
        <v>Select Type</v>
      </c>
      <c r="G87" s="76"/>
      <c r="H87" s="76" t="str">
        <f>IFERROR(VLOOKUP($G87,'Project Reference'!$T$2:$U$11,2),"Enter Project Number")</f>
        <v>Enter Project Number</v>
      </c>
      <c r="I87"/>
      <c r="J87"/>
      <c r="K87" s="24">
        <f t="shared" si="2"/>
        <v>0</v>
      </c>
      <c r="L87" s="31"/>
      <c r="M87" s="77" t="str">
        <f>IFERROR(VLOOKUP($H87,'Project Reference'!$A$2:$C$11,3)," ")</f>
        <v xml:space="preserve"> </v>
      </c>
      <c r="N87" s="77" t="str">
        <f>IFERROR(VLOOKUP($H87,'Project Reference'!$A$2:$D$11,4)," ")</f>
        <v xml:space="preserve"> </v>
      </c>
      <c r="O87" s="77" t="str">
        <f>IFERROR(VLOOKUP($H87,'Project Reference'!$A$2:$E$11,5)," ")</f>
        <v xml:space="preserve"> </v>
      </c>
      <c r="P87" s="77" t="str">
        <f>IFERROR(VLOOKUP($H87,'Project Reference'!$A$2:$F$11,6,FALSE)," ")</f>
        <v xml:space="preserve"> </v>
      </c>
      <c r="Q87" s="77" t="str">
        <f>IFERROR(VLOOKUP($H87,'Project Reference'!$A$2:$G$11,7,FALSE)," ")</f>
        <v xml:space="preserve"> </v>
      </c>
      <c r="R87" s="77" t="str">
        <f>IFERROR(VLOOKUP($H87,'Project Reference'!$A$2:$H$11,8,FALSE)," ")</f>
        <v xml:space="preserve"> </v>
      </c>
      <c r="S87" s="77" t="str">
        <f>IFERROR(VLOOKUP($H87,'Project Reference'!$A$2:$I$11,9,FALSE)," ")</f>
        <v xml:space="preserve"> </v>
      </c>
      <c r="T87" s="77" t="str">
        <f>IFERROR(VLOOKUP($H87,'Project Reference'!$A$2:$J$11,10,FALSE)," ")</f>
        <v xml:space="preserve"> </v>
      </c>
      <c r="U87" s="77" t="str">
        <f>IFERROR(VLOOKUP($H87,'Project Reference'!$A$2:$K$11,11)," ")</f>
        <v xml:space="preserve"> </v>
      </c>
      <c r="V87" s="77" t="str">
        <f>IFERROR(VLOOKUP($H87,'Project Reference'!$A$2:$L$11,12)," ")</f>
        <v xml:space="preserve"> </v>
      </c>
      <c r="W87" s="77" t="str">
        <f>IFERROR(VLOOKUP($H87,'Project Reference'!$A$2:$M$11,13)," ")</f>
        <v xml:space="preserve"> </v>
      </c>
      <c r="X87" s="77" t="str">
        <f>IFERROR(VLOOKUP($H87,'Project Reference'!$A$2:$N$11,14)," ")</f>
        <v xml:space="preserve"> </v>
      </c>
      <c r="Y87" s="77" t="str">
        <f>IFERROR(VLOOKUP($H87,'Project Reference'!$A$2:$O$11,15)," ")</f>
        <v xml:space="preserve"> </v>
      </c>
      <c r="Z87" s="77" t="str">
        <f>IFERROR(VLOOKUP($H87,'Project Reference'!$A$2:$P$11,16)," ")</f>
        <v xml:space="preserve"> </v>
      </c>
      <c r="AA87" s="77" t="str">
        <f>IFERROR(VLOOKUP($H87,'Project Reference'!$A$2:$Q$11,17)," ")</f>
        <v xml:space="preserve"> </v>
      </c>
    </row>
    <row r="88" spans="1:27" s="1" customFormat="1" x14ac:dyDescent="0.45">
      <c r="A88" s="3"/>
      <c r="B88"/>
      <c r="C88" s="120"/>
      <c r="D88" s="120"/>
      <c r="E88" s="27"/>
      <c r="F88" s="76" t="str" cm="1">
        <f t="array" ref="F88">IFERROR(_xlfn.IFS(E88="Hard (Cash)","N/A",E88="Soft (In-Kind)", "Enter Source"),"Select Type")</f>
        <v>Select Type</v>
      </c>
      <c r="G88" s="76"/>
      <c r="H88" s="76" t="str">
        <f>IFERROR(VLOOKUP($G88,'Project Reference'!$T$2:$U$11,2),"Enter Project Number")</f>
        <v>Enter Project Number</v>
      </c>
      <c r="I88"/>
      <c r="J88"/>
      <c r="K88" s="24">
        <f t="shared" si="2"/>
        <v>0</v>
      </c>
      <c r="L88" s="31"/>
      <c r="M88" s="77" t="str">
        <f>IFERROR(VLOOKUP($H88,'Project Reference'!$A$2:$C$11,3)," ")</f>
        <v xml:space="preserve"> </v>
      </c>
      <c r="N88" s="77" t="str">
        <f>IFERROR(VLOOKUP($H88,'Project Reference'!$A$2:$D$11,4)," ")</f>
        <v xml:space="preserve"> </v>
      </c>
      <c r="O88" s="77" t="str">
        <f>IFERROR(VLOOKUP($H88,'Project Reference'!$A$2:$E$11,5)," ")</f>
        <v xml:space="preserve"> </v>
      </c>
      <c r="P88" s="77" t="str">
        <f>IFERROR(VLOOKUP($H88,'Project Reference'!$A$2:$F$11,6,FALSE)," ")</f>
        <v xml:space="preserve"> </v>
      </c>
      <c r="Q88" s="77" t="str">
        <f>IFERROR(VLOOKUP($H88,'Project Reference'!$A$2:$G$11,7,FALSE)," ")</f>
        <v xml:space="preserve"> </v>
      </c>
      <c r="R88" s="77" t="str">
        <f>IFERROR(VLOOKUP($H88,'Project Reference'!$A$2:$H$11,8,FALSE)," ")</f>
        <v xml:space="preserve"> </v>
      </c>
      <c r="S88" s="77" t="str">
        <f>IFERROR(VLOOKUP($H88,'Project Reference'!$A$2:$I$11,9,FALSE)," ")</f>
        <v xml:space="preserve"> </v>
      </c>
      <c r="T88" s="77" t="str">
        <f>IFERROR(VLOOKUP($H88,'Project Reference'!$A$2:$J$11,10,FALSE)," ")</f>
        <v xml:space="preserve"> </v>
      </c>
      <c r="U88" s="77" t="str">
        <f>IFERROR(VLOOKUP($H88,'Project Reference'!$A$2:$K$11,11)," ")</f>
        <v xml:space="preserve"> </v>
      </c>
      <c r="V88" s="77" t="str">
        <f>IFERROR(VLOOKUP($H88,'Project Reference'!$A$2:$L$11,12)," ")</f>
        <v xml:space="preserve"> </v>
      </c>
      <c r="W88" s="77" t="str">
        <f>IFERROR(VLOOKUP($H88,'Project Reference'!$A$2:$M$11,13)," ")</f>
        <v xml:space="preserve"> </v>
      </c>
      <c r="X88" s="77" t="str">
        <f>IFERROR(VLOOKUP($H88,'Project Reference'!$A$2:$N$11,14)," ")</f>
        <v xml:space="preserve"> </v>
      </c>
      <c r="Y88" s="77" t="str">
        <f>IFERROR(VLOOKUP($H88,'Project Reference'!$A$2:$O$11,15)," ")</f>
        <v xml:space="preserve"> </v>
      </c>
      <c r="Z88" s="77" t="str">
        <f>IFERROR(VLOOKUP($H88,'Project Reference'!$A$2:$P$11,16)," ")</f>
        <v xml:space="preserve"> </v>
      </c>
      <c r="AA88" s="77" t="str">
        <f>IFERROR(VLOOKUP($H88,'Project Reference'!$A$2:$Q$11,17)," ")</f>
        <v xml:space="preserve"> </v>
      </c>
    </row>
    <row r="89" spans="1:27" s="1" customFormat="1" x14ac:dyDescent="0.45">
      <c r="A89" s="3"/>
      <c r="B89"/>
      <c r="C89" s="120"/>
      <c r="D89" s="120"/>
      <c r="E89" s="27"/>
      <c r="F89" s="76" t="str" cm="1">
        <f t="array" ref="F89">IFERROR(_xlfn.IFS(E89="Hard (Cash)","N/A",E89="Soft (In-Kind)", "Enter Source"),"Select Type")</f>
        <v>Select Type</v>
      </c>
      <c r="G89" s="76"/>
      <c r="H89" s="76" t="str">
        <f>IFERROR(VLOOKUP($G89,'Project Reference'!$T$2:$U$11,2),"Enter Project Number")</f>
        <v>Enter Project Number</v>
      </c>
      <c r="I89"/>
      <c r="J89"/>
      <c r="K89" s="24">
        <f t="shared" si="2"/>
        <v>0</v>
      </c>
      <c r="L89" s="31"/>
      <c r="M89" s="77" t="str">
        <f>IFERROR(VLOOKUP($H89,'Project Reference'!$A$2:$C$11,3)," ")</f>
        <v xml:space="preserve"> </v>
      </c>
      <c r="N89" s="77" t="str">
        <f>IFERROR(VLOOKUP($H89,'Project Reference'!$A$2:$D$11,4)," ")</f>
        <v xml:space="preserve"> </v>
      </c>
      <c r="O89" s="77" t="str">
        <f>IFERROR(VLOOKUP($H89,'Project Reference'!$A$2:$E$11,5)," ")</f>
        <v xml:space="preserve"> </v>
      </c>
      <c r="P89" s="77" t="str">
        <f>IFERROR(VLOOKUP($H89,'Project Reference'!$A$2:$F$11,6,FALSE)," ")</f>
        <v xml:space="preserve"> </v>
      </c>
      <c r="Q89" s="77" t="str">
        <f>IFERROR(VLOOKUP($H89,'Project Reference'!$A$2:$G$11,7,FALSE)," ")</f>
        <v xml:space="preserve"> </v>
      </c>
      <c r="R89" s="77" t="str">
        <f>IFERROR(VLOOKUP($H89,'Project Reference'!$A$2:$H$11,8,FALSE)," ")</f>
        <v xml:space="preserve"> </v>
      </c>
      <c r="S89" s="77" t="str">
        <f>IFERROR(VLOOKUP($H89,'Project Reference'!$A$2:$I$11,9,FALSE)," ")</f>
        <v xml:space="preserve"> </v>
      </c>
      <c r="T89" s="77" t="str">
        <f>IFERROR(VLOOKUP($H89,'Project Reference'!$A$2:$J$11,10,FALSE)," ")</f>
        <v xml:space="preserve"> </v>
      </c>
      <c r="U89" s="77" t="str">
        <f>IFERROR(VLOOKUP($H89,'Project Reference'!$A$2:$K$11,11)," ")</f>
        <v xml:space="preserve"> </v>
      </c>
      <c r="V89" s="77" t="str">
        <f>IFERROR(VLOOKUP($H89,'Project Reference'!$A$2:$L$11,12)," ")</f>
        <v xml:space="preserve"> </v>
      </c>
      <c r="W89" s="77" t="str">
        <f>IFERROR(VLOOKUP($H89,'Project Reference'!$A$2:$M$11,13)," ")</f>
        <v xml:space="preserve"> </v>
      </c>
      <c r="X89" s="77" t="str">
        <f>IFERROR(VLOOKUP($H89,'Project Reference'!$A$2:$N$11,14)," ")</f>
        <v xml:space="preserve"> </v>
      </c>
      <c r="Y89" s="77" t="str">
        <f>IFERROR(VLOOKUP($H89,'Project Reference'!$A$2:$O$11,15)," ")</f>
        <v xml:space="preserve"> </v>
      </c>
      <c r="Z89" s="77" t="str">
        <f>IFERROR(VLOOKUP($H89,'Project Reference'!$A$2:$P$11,16)," ")</f>
        <v xml:space="preserve"> </v>
      </c>
      <c r="AA89" s="77" t="str">
        <f>IFERROR(VLOOKUP($H89,'Project Reference'!$A$2:$Q$11,17)," ")</f>
        <v xml:space="preserve"> </v>
      </c>
    </row>
    <row r="90" spans="1:27" s="1" customFormat="1" x14ac:dyDescent="0.45">
      <c r="A90" s="3"/>
      <c r="B90"/>
      <c r="C90" s="120"/>
      <c r="D90" s="120"/>
      <c r="E90" s="27"/>
      <c r="F90" s="76" t="str" cm="1">
        <f t="array" ref="F90">IFERROR(_xlfn.IFS(E90="Hard (Cash)","N/A",E90="Soft (In-Kind)", "Enter Source"),"Select Type")</f>
        <v>Select Type</v>
      </c>
      <c r="G90" s="76"/>
      <c r="H90" s="76" t="str">
        <f>IFERROR(VLOOKUP($G90,'Project Reference'!$T$2:$U$11,2),"Enter Project Number")</f>
        <v>Enter Project Number</v>
      </c>
      <c r="I90"/>
      <c r="J90"/>
      <c r="K90" s="24">
        <f t="shared" si="2"/>
        <v>0</v>
      </c>
      <c r="L90" s="31"/>
      <c r="M90" s="77" t="str">
        <f>IFERROR(VLOOKUP($H90,'Project Reference'!$A$2:$C$11,3)," ")</f>
        <v xml:space="preserve"> </v>
      </c>
      <c r="N90" s="77" t="str">
        <f>IFERROR(VLOOKUP($H90,'Project Reference'!$A$2:$D$11,4)," ")</f>
        <v xml:space="preserve"> </v>
      </c>
      <c r="O90" s="77" t="str">
        <f>IFERROR(VLOOKUP($H90,'Project Reference'!$A$2:$E$11,5)," ")</f>
        <v xml:space="preserve"> </v>
      </c>
      <c r="P90" s="77" t="str">
        <f>IFERROR(VLOOKUP($H90,'Project Reference'!$A$2:$F$11,6,FALSE)," ")</f>
        <v xml:space="preserve"> </v>
      </c>
      <c r="Q90" s="77" t="str">
        <f>IFERROR(VLOOKUP($H90,'Project Reference'!$A$2:$G$11,7,FALSE)," ")</f>
        <v xml:space="preserve"> </v>
      </c>
      <c r="R90" s="77" t="str">
        <f>IFERROR(VLOOKUP($H90,'Project Reference'!$A$2:$H$11,8,FALSE)," ")</f>
        <v xml:space="preserve"> </v>
      </c>
      <c r="S90" s="77" t="str">
        <f>IFERROR(VLOOKUP($H90,'Project Reference'!$A$2:$I$11,9,FALSE)," ")</f>
        <v xml:space="preserve"> </v>
      </c>
      <c r="T90" s="77" t="str">
        <f>IFERROR(VLOOKUP($H90,'Project Reference'!$A$2:$J$11,10,FALSE)," ")</f>
        <v xml:space="preserve"> </v>
      </c>
      <c r="U90" s="77" t="str">
        <f>IFERROR(VLOOKUP($H90,'Project Reference'!$A$2:$K$11,11)," ")</f>
        <v xml:space="preserve"> </v>
      </c>
      <c r="V90" s="77" t="str">
        <f>IFERROR(VLOOKUP($H90,'Project Reference'!$A$2:$L$11,12)," ")</f>
        <v xml:space="preserve"> </v>
      </c>
      <c r="W90" s="77" t="str">
        <f>IFERROR(VLOOKUP($H90,'Project Reference'!$A$2:$M$11,13)," ")</f>
        <v xml:space="preserve"> </v>
      </c>
      <c r="X90" s="77" t="str">
        <f>IFERROR(VLOOKUP($H90,'Project Reference'!$A$2:$N$11,14)," ")</f>
        <v xml:space="preserve"> </v>
      </c>
      <c r="Y90" s="77" t="str">
        <f>IFERROR(VLOOKUP($H90,'Project Reference'!$A$2:$O$11,15)," ")</f>
        <v xml:space="preserve"> </v>
      </c>
      <c r="Z90" s="77" t="str">
        <f>IFERROR(VLOOKUP($H90,'Project Reference'!$A$2:$P$11,16)," ")</f>
        <v xml:space="preserve"> </v>
      </c>
      <c r="AA90" s="77" t="str">
        <f>IFERROR(VLOOKUP($H90,'Project Reference'!$A$2:$Q$11,17)," ")</f>
        <v xml:space="preserve"> </v>
      </c>
    </row>
    <row r="91" spans="1:27" s="1" customFormat="1" x14ac:dyDescent="0.45">
      <c r="A91" s="3"/>
      <c r="B91"/>
      <c r="C91" s="120"/>
      <c r="D91" s="120"/>
      <c r="E91" s="27"/>
      <c r="F91" s="76" t="str" cm="1">
        <f t="array" ref="F91">IFERROR(_xlfn.IFS(E91="Hard (Cash)","N/A",E91="Soft (In-Kind)", "Enter Source"),"Select Type")</f>
        <v>Select Type</v>
      </c>
      <c r="G91" s="76"/>
      <c r="H91" s="76" t="str">
        <f>IFERROR(VLOOKUP($G91,'Project Reference'!$T$2:$U$11,2),"Enter Project Number")</f>
        <v>Enter Project Number</v>
      </c>
      <c r="I91"/>
      <c r="J91"/>
      <c r="K91" s="24">
        <f t="shared" si="2"/>
        <v>0</v>
      </c>
      <c r="L91" s="31"/>
      <c r="M91" s="77" t="str">
        <f>IFERROR(VLOOKUP($H91,'Project Reference'!$A$2:$C$11,3)," ")</f>
        <v xml:space="preserve"> </v>
      </c>
      <c r="N91" s="77" t="str">
        <f>IFERROR(VLOOKUP($H91,'Project Reference'!$A$2:$D$11,4)," ")</f>
        <v xml:space="preserve"> </v>
      </c>
      <c r="O91" s="77" t="str">
        <f>IFERROR(VLOOKUP($H91,'Project Reference'!$A$2:$E$11,5)," ")</f>
        <v xml:space="preserve"> </v>
      </c>
      <c r="P91" s="77" t="str">
        <f>IFERROR(VLOOKUP($H91,'Project Reference'!$A$2:$F$11,6,FALSE)," ")</f>
        <v xml:space="preserve"> </v>
      </c>
      <c r="Q91" s="77" t="str">
        <f>IFERROR(VLOOKUP($H91,'Project Reference'!$A$2:$G$11,7,FALSE)," ")</f>
        <v xml:space="preserve"> </v>
      </c>
      <c r="R91" s="77" t="str">
        <f>IFERROR(VLOOKUP($H91,'Project Reference'!$A$2:$H$11,8,FALSE)," ")</f>
        <v xml:space="preserve"> </v>
      </c>
      <c r="S91" s="77" t="str">
        <f>IFERROR(VLOOKUP($H91,'Project Reference'!$A$2:$I$11,9,FALSE)," ")</f>
        <v xml:space="preserve"> </v>
      </c>
      <c r="T91" s="77" t="str">
        <f>IFERROR(VLOOKUP($H91,'Project Reference'!$A$2:$J$11,10,FALSE)," ")</f>
        <v xml:space="preserve"> </v>
      </c>
      <c r="U91" s="77" t="str">
        <f>IFERROR(VLOOKUP($H91,'Project Reference'!$A$2:$K$11,11)," ")</f>
        <v xml:space="preserve"> </v>
      </c>
      <c r="V91" s="77" t="str">
        <f>IFERROR(VLOOKUP($H91,'Project Reference'!$A$2:$L$11,12)," ")</f>
        <v xml:space="preserve"> </v>
      </c>
      <c r="W91" s="77" t="str">
        <f>IFERROR(VLOOKUP($H91,'Project Reference'!$A$2:$M$11,13)," ")</f>
        <v xml:space="preserve"> </v>
      </c>
      <c r="X91" s="77" t="str">
        <f>IFERROR(VLOOKUP($H91,'Project Reference'!$A$2:$N$11,14)," ")</f>
        <v xml:space="preserve"> </v>
      </c>
      <c r="Y91" s="77" t="str">
        <f>IFERROR(VLOOKUP($H91,'Project Reference'!$A$2:$O$11,15)," ")</f>
        <v xml:space="preserve"> </v>
      </c>
      <c r="Z91" s="77" t="str">
        <f>IFERROR(VLOOKUP($H91,'Project Reference'!$A$2:$P$11,16)," ")</f>
        <v xml:space="preserve"> </v>
      </c>
      <c r="AA91" s="77" t="str">
        <f>IFERROR(VLOOKUP($H91,'Project Reference'!$A$2:$Q$11,17)," ")</f>
        <v xml:space="preserve"> </v>
      </c>
    </row>
    <row r="92" spans="1:27" s="1" customFormat="1" x14ac:dyDescent="0.45">
      <c r="A92" s="3"/>
      <c r="B92"/>
      <c r="C92" s="120"/>
      <c r="D92" s="120"/>
      <c r="E92" s="27"/>
      <c r="F92" s="76" t="str" cm="1">
        <f t="array" ref="F92">IFERROR(_xlfn.IFS(E92="Hard (Cash)","N/A",E92="Soft (In-Kind)", "Enter Source"),"Select Type")</f>
        <v>Select Type</v>
      </c>
      <c r="G92" s="76"/>
      <c r="H92" s="76" t="str">
        <f>IFERROR(VLOOKUP($G92,'Project Reference'!$T$2:$U$11,2),"Enter Project Number")</f>
        <v>Enter Project Number</v>
      </c>
      <c r="I92"/>
      <c r="J92"/>
      <c r="K92" s="24">
        <f t="shared" si="2"/>
        <v>0</v>
      </c>
      <c r="L92" s="31"/>
      <c r="M92" s="77" t="str">
        <f>IFERROR(VLOOKUP($H92,'Project Reference'!$A$2:$C$11,3)," ")</f>
        <v xml:space="preserve"> </v>
      </c>
      <c r="N92" s="77" t="str">
        <f>IFERROR(VLOOKUP($H92,'Project Reference'!$A$2:$D$11,4)," ")</f>
        <v xml:space="preserve"> </v>
      </c>
      <c r="O92" s="77" t="str">
        <f>IFERROR(VLOOKUP($H92,'Project Reference'!$A$2:$E$11,5)," ")</f>
        <v xml:space="preserve"> </v>
      </c>
      <c r="P92" s="77" t="str">
        <f>IFERROR(VLOOKUP($H92,'Project Reference'!$A$2:$F$11,6,FALSE)," ")</f>
        <v xml:space="preserve"> </v>
      </c>
      <c r="Q92" s="77" t="str">
        <f>IFERROR(VLOOKUP($H92,'Project Reference'!$A$2:$G$11,7,FALSE)," ")</f>
        <v xml:space="preserve"> </v>
      </c>
      <c r="R92" s="77" t="str">
        <f>IFERROR(VLOOKUP($H92,'Project Reference'!$A$2:$H$11,8,FALSE)," ")</f>
        <v xml:space="preserve"> </v>
      </c>
      <c r="S92" s="77" t="str">
        <f>IFERROR(VLOOKUP($H92,'Project Reference'!$A$2:$I$11,9,FALSE)," ")</f>
        <v xml:space="preserve"> </v>
      </c>
      <c r="T92" s="77" t="str">
        <f>IFERROR(VLOOKUP($H92,'Project Reference'!$A$2:$J$11,10,FALSE)," ")</f>
        <v xml:space="preserve"> </v>
      </c>
      <c r="U92" s="77" t="str">
        <f>IFERROR(VLOOKUP($H92,'Project Reference'!$A$2:$K$11,11)," ")</f>
        <v xml:space="preserve"> </v>
      </c>
      <c r="V92" s="77" t="str">
        <f>IFERROR(VLOOKUP($H92,'Project Reference'!$A$2:$L$11,12)," ")</f>
        <v xml:space="preserve"> </v>
      </c>
      <c r="W92" s="77" t="str">
        <f>IFERROR(VLOOKUP($H92,'Project Reference'!$A$2:$M$11,13)," ")</f>
        <v xml:space="preserve"> </v>
      </c>
      <c r="X92" s="77" t="str">
        <f>IFERROR(VLOOKUP($H92,'Project Reference'!$A$2:$N$11,14)," ")</f>
        <v xml:space="preserve"> </v>
      </c>
      <c r="Y92" s="77" t="str">
        <f>IFERROR(VLOOKUP($H92,'Project Reference'!$A$2:$O$11,15)," ")</f>
        <v xml:space="preserve"> </v>
      </c>
      <c r="Z92" s="77" t="str">
        <f>IFERROR(VLOOKUP($H92,'Project Reference'!$A$2:$P$11,16)," ")</f>
        <v xml:space="preserve"> </v>
      </c>
      <c r="AA92" s="77" t="str">
        <f>IFERROR(VLOOKUP($H92,'Project Reference'!$A$2:$Q$11,17)," ")</f>
        <v xml:space="preserve"> </v>
      </c>
    </row>
    <row r="93" spans="1:27" s="1" customFormat="1" x14ac:dyDescent="0.45">
      <c r="A93" s="3"/>
      <c r="B93"/>
      <c r="C93" s="120"/>
      <c r="D93" s="120"/>
      <c r="E93" s="27"/>
      <c r="F93" s="76" t="str" cm="1">
        <f t="array" ref="F93">IFERROR(_xlfn.IFS(E93="Hard (Cash)","N/A",E93="Soft (In-Kind)", "Enter Source"),"Select Type")</f>
        <v>Select Type</v>
      </c>
      <c r="G93" s="76"/>
      <c r="H93" s="76" t="str">
        <f>IFERROR(VLOOKUP($G93,'Project Reference'!$T$2:$U$11,2),"Enter Project Number")</f>
        <v>Enter Project Number</v>
      </c>
      <c r="I93"/>
      <c r="J93"/>
      <c r="K93" s="24">
        <f t="shared" si="2"/>
        <v>0</v>
      </c>
      <c r="L93" s="31"/>
      <c r="M93" s="77" t="str">
        <f>IFERROR(VLOOKUP($H93,'Project Reference'!$A$2:$C$11,3)," ")</f>
        <v xml:space="preserve"> </v>
      </c>
      <c r="N93" s="77" t="str">
        <f>IFERROR(VLOOKUP($H93,'Project Reference'!$A$2:$D$11,4)," ")</f>
        <v xml:space="preserve"> </v>
      </c>
      <c r="O93" s="77" t="str">
        <f>IFERROR(VLOOKUP($H93,'Project Reference'!$A$2:$E$11,5)," ")</f>
        <v xml:space="preserve"> </v>
      </c>
      <c r="P93" s="77" t="str">
        <f>IFERROR(VLOOKUP($H93,'Project Reference'!$A$2:$F$11,6,FALSE)," ")</f>
        <v xml:space="preserve"> </v>
      </c>
      <c r="Q93" s="77" t="str">
        <f>IFERROR(VLOOKUP($H93,'Project Reference'!$A$2:$G$11,7,FALSE)," ")</f>
        <v xml:space="preserve"> </v>
      </c>
      <c r="R93" s="77" t="str">
        <f>IFERROR(VLOOKUP($H93,'Project Reference'!$A$2:$H$11,8,FALSE)," ")</f>
        <v xml:space="preserve"> </v>
      </c>
      <c r="S93" s="77" t="str">
        <f>IFERROR(VLOOKUP($H93,'Project Reference'!$A$2:$I$11,9,FALSE)," ")</f>
        <v xml:space="preserve"> </v>
      </c>
      <c r="T93" s="77" t="str">
        <f>IFERROR(VLOOKUP($H93,'Project Reference'!$A$2:$J$11,10,FALSE)," ")</f>
        <v xml:space="preserve"> </v>
      </c>
      <c r="U93" s="77" t="str">
        <f>IFERROR(VLOOKUP($H93,'Project Reference'!$A$2:$K$11,11)," ")</f>
        <v xml:space="preserve"> </v>
      </c>
      <c r="V93" s="77" t="str">
        <f>IFERROR(VLOOKUP($H93,'Project Reference'!$A$2:$L$11,12)," ")</f>
        <v xml:space="preserve"> </v>
      </c>
      <c r="W93" s="77" t="str">
        <f>IFERROR(VLOOKUP($H93,'Project Reference'!$A$2:$M$11,13)," ")</f>
        <v xml:space="preserve"> </v>
      </c>
      <c r="X93" s="77" t="str">
        <f>IFERROR(VLOOKUP($H93,'Project Reference'!$A$2:$N$11,14)," ")</f>
        <v xml:space="preserve"> </v>
      </c>
      <c r="Y93" s="77" t="str">
        <f>IFERROR(VLOOKUP($H93,'Project Reference'!$A$2:$O$11,15)," ")</f>
        <v xml:space="preserve"> </v>
      </c>
      <c r="Z93" s="77" t="str">
        <f>IFERROR(VLOOKUP($H93,'Project Reference'!$A$2:$P$11,16)," ")</f>
        <v xml:space="preserve"> </v>
      </c>
      <c r="AA93" s="77" t="str">
        <f>IFERROR(VLOOKUP($H93,'Project Reference'!$A$2:$Q$11,17)," ")</f>
        <v xml:space="preserve"> </v>
      </c>
    </row>
    <row r="94" spans="1:27" s="1" customFormat="1" x14ac:dyDescent="0.45">
      <c r="A94" s="3"/>
      <c r="B94"/>
      <c r="C94" s="120"/>
      <c r="D94" s="120"/>
      <c r="E94" s="27"/>
      <c r="F94" s="76" t="str" cm="1">
        <f t="array" ref="F94">IFERROR(_xlfn.IFS(E94="Hard (Cash)","N/A",E94="Soft (In-Kind)", "Enter Source"),"Select Type")</f>
        <v>Select Type</v>
      </c>
      <c r="G94" s="76"/>
      <c r="H94" s="76" t="str">
        <f>IFERROR(VLOOKUP($G94,'Project Reference'!$T$2:$U$11,2),"Enter Project Number")</f>
        <v>Enter Project Number</v>
      </c>
      <c r="I94"/>
      <c r="J94"/>
      <c r="K94" s="24">
        <f t="shared" si="2"/>
        <v>0</v>
      </c>
      <c r="L94" s="31"/>
      <c r="M94" s="77" t="str">
        <f>IFERROR(VLOOKUP($H94,'Project Reference'!$A$2:$C$11,3)," ")</f>
        <v xml:space="preserve"> </v>
      </c>
      <c r="N94" s="77" t="str">
        <f>IFERROR(VLOOKUP($H94,'Project Reference'!$A$2:$D$11,4)," ")</f>
        <v xml:space="preserve"> </v>
      </c>
      <c r="O94" s="77" t="str">
        <f>IFERROR(VLOOKUP($H94,'Project Reference'!$A$2:$E$11,5)," ")</f>
        <v xml:space="preserve"> </v>
      </c>
      <c r="P94" s="77" t="str">
        <f>IFERROR(VLOOKUP($H94,'Project Reference'!$A$2:$F$11,6,FALSE)," ")</f>
        <v xml:space="preserve"> </v>
      </c>
      <c r="Q94" s="77" t="str">
        <f>IFERROR(VLOOKUP($H94,'Project Reference'!$A$2:$G$11,7,FALSE)," ")</f>
        <v xml:space="preserve"> </v>
      </c>
      <c r="R94" s="77" t="str">
        <f>IFERROR(VLOOKUP($H94,'Project Reference'!$A$2:$H$11,8,FALSE)," ")</f>
        <v xml:space="preserve"> </v>
      </c>
      <c r="S94" s="77" t="str">
        <f>IFERROR(VLOOKUP($H94,'Project Reference'!$A$2:$I$11,9,FALSE)," ")</f>
        <v xml:space="preserve"> </v>
      </c>
      <c r="T94" s="77" t="str">
        <f>IFERROR(VLOOKUP($H94,'Project Reference'!$A$2:$J$11,10,FALSE)," ")</f>
        <v xml:space="preserve"> </v>
      </c>
      <c r="U94" s="77" t="str">
        <f>IFERROR(VLOOKUP($H94,'Project Reference'!$A$2:$K$11,11)," ")</f>
        <v xml:space="preserve"> </v>
      </c>
      <c r="V94" s="77" t="str">
        <f>IFERROR(VLOOKUP($H94,'Project Reference'!$A$2:$L$11,12)," ")</f>
        <v xml:space="preserve"> </v>
      </c>
      <c r="W94" s="77" t="str">
        <f>IFERROR(VLOOKUP($H94,'Project Reference'!$A$2:$M$11,13)," ")</f>
        <v xml:space="preserve"> </v>
      </c>
      <c r="X94" s="77" t="str">
        <f>IFERROR(VLOOKUP($H94,'Project Reference'!$A$2:$N$11,14)," ")</f>
        <v xml:space="preserve"> </v>
      </c>
      <c r="Y94" s="77" t="str">
        <f>IFERROR(VLOOKUP($H94,'Project Reference'!$A$2:$O$11,15)," ")</f>
        <v xml:space="preserve"> </v>
      </c>
      <c r="Z94" s="77" t="str">
        <f>IFERROR(VLOOKUP($H94,'Project Reference'!$A$2:$P$11,16)," ")</f>
        <v xml:space="preserve"> </v>
      </c>
      <c r="AA94" s="77" t="str">
        <f>IFERROR(VLOOKUP($H94,'Project Reference'!$A$2:$Q$11,17)," ")</f>
        <v xml:space="preserve"> </v>
      </c>
    </row>
    <row r="95" spans="1:27" s="1" customFormat="1" x14ac:dyDescent="0.45">
      <c r="A95" s="3"/>
      <c r="B95"/>
      <c r="C95" s="120"/>
      <c r="D95" s="120"/>
      <c r="E95" s="27"/>
      <c r="F95" s="76" t="str" cm="1">
        <f t="array" ref="F95">IFERROR(_xlfn.IFS(E95="Hard (Cash)","N/A",E95="Soft (In-Kind)", "Enter Source"),"Select Type")</f>
        <v>Select Type</v>
      </c>
      <c r="G95" s="76"/>
      <c r="H95" s="76" t="str">
        <f>IFERROR(VLOOKUP($G95,'Project Reference'!$T$2:$U$11,2),"Enter Project Number")</f>
        <v>Enter Project Number</v>
      </c>
      <c r="I95"/>
      <c r="J95"/>
      <c r="K95" s="24">
        <f t="shared" si="2"/>
        <v>0</v>
      </c>
      <c r="L95" s="31"/>
      <c r="M95" s="77" t="str">
        <f>IFERROR(VLOOKUP($H95,'Project Reference'!$A$2:$C$11,3)," ")</f>
        <v xml:space="preserve"> </v>
      </c>
      <c r="N95" s="77" t="str">
        <f>IFERROR(VLOOKUP($H95,'Project Reference'!$A$2:$D$11,4)," ")</f>
        <v xml:space="preserve"> </v>
      </c>
      <c r="O95" s="77" t="str">
        <f>IFERROR(VLOOKUP($H95,'Project Reference'!$A$2:$E$11,5)," ")</f>
        <v xml:space="preserve"> </v>
      </c>
      <c r="P95" s="77" t="str">
        <f>IFERROR(VLOOKUP($H95,'Project Reference'!$A$2:$F$11,6,FALSE)," ")</f>
        <v xml:space="preserve"> </v>
      </c>
      <c r="Q95" s="77" t="str">
        <f>IFERROR(VLOOKUP($H95,'Project Reference'!$A$2:$G$11,7,FALSE)," ")</f>
        <v xml:space="preserve"> </v>
      </c>
      <c r="R95" s="77" t="str">
        <f>IFERROR(VLOOKUP($H95,'Project Reference'!$A$2:$H$11,8,FALSE)," ")</f>
        <v xml:space="preserve"> </v>
      </c>
      <c r="S95" s="77" t="str">
        <f>IFERROR(VLOOKUP($H95,'Project Reference'!$A$2:$I$11,9,FALSE)," ")</f>
        <v xml:space="preserve"> </v>
      </c>
      <c r="T95" s="77" t="str">
        <f>IFERROR(VLOOKUP($H95,'Project Reference'!$A$2:$J$11,10,FALSE)," ")</f>
        <v xml:space="preserve"> </v>
      </c>
      <c r="U95" s="77" t="str">
        <f>IFERROR(VLOOKUP($H95,'Project Reference'!$A$2:$K$11,11)," ")</f>
        <v xml:space="preserve"> </v>
      </c>
      <c r="V95" s="77" t="str">
        <f>IFERROR(VLOOKUP($H95,'Project Reference'!$A$2:$L$11,12)," ")</f>
        <v xml:space="preserve"> </v>
      </c>
      <c r="W95" s="77" t="str">
        <f>IFERROR(VLOOKUP($H95,'Project Reference'!$A$2:$M$11,13)," ")</f>
        <v xml:space="preserve"> </v>
      </c>
      <c r="X95" s="77" t="str">
        <f>IFERROR(VLOOKUP($H95,'Project Reference'!$A$2:$N$11,14)," ")</f>
        <v xml:space="preserve"> </v>
      </c>
      <c r="Y95" s="77" t="str">
        <f>IFERROR(VLOOKUP($H95,'Project Reference'!$A$2:$O$11,15)," ")</f>
        <v xml:space="preserve"> </v>
      </c>
      <c r="Z95" s="77" t="str">
        <f>IFERROR(VLOOKUP($H95,'Project Reference'!$A$2:$P$11,16)," ")</f>
        <v xml:space="preserve"> </v>
      </c>
      <c r="AA95" s="77" t="str">
        <f>IFERROR(VLOOKUP($H95,'Project Reference'!$A$2:$Q$11,17)," ")</f>
        <v xml:space="preserve"> </v>
      </c>
    </row>
    <row r="96" spans="1:27" s="1" customFormat="1" x14ac:dyDescent="0.45">
      <c r="A96" s="3"/>
      <c r="B96"/>
      <c r="C96" s="120"/>
      <c r="D96" s="120"/>
      <c r="E96" s="27"/>
      <c r="F96" s="76" t="str" cm="1">
        <f t="array" ref="F96">IFERROR(_xlfn.IFS(E96="Hard (Cash)","N/A",E96="Soft (In-Kind)", "Enter Source"),"Select Type")</f>
        <v>Select Type</v>
      </c>
      <c r="G96" s="76"/>
      <c r="H96" s="76" t="str">
        <f>IFERROR(VLOOKUP($G96,'Project Reference'!$T$2:$U$11,2),"Enter Project Number")</f>
        <v>Enter Project Number</v>
      </c>
      <c r="I96"/>
      <c r="J96"/>
      <c r="K96" s="24">
        <f t="shared" si="2"/>
        <v>0</v>
      </c>
      <c r="L96" s="31"/>
      <c r="M96" s="77" t="str">
        <f>IFERROR(VLOOKUP($H96,'Project Reference'!$A$2:$C$11,3)," ")</f>
        <v xml:space="preserve"> </v>
      </c>
      <c r="N96" s="77" t="str">
        <f>IFERROR(VLOOKUP($H96,'Project Reference'!$A$2:$D$11,4)," ")</f>
        <v xml:space="preserve"> </v>
      </c>
      <c r="O96" s="77" t="str">
        <f>IFERROR(VLOOKUP($H96,'Project Reference'!$A$2:$E$11,5)," ")</f>
        <v xml:space="preserve"> </v>
      </c>
      <c r="P96" s="77" t="str">
        <f>IFERROR(VLOOKUP($H96,'Project Reference'!$A$2:$F$11,6,FALSE)," ")</f>
        <v xml:space="preserve"> </v>
      </c>
      <c r="Q96" s="77" t="str">
        <f>IFERROR(VLOOKUP($H96,'Project Reference'!$A$2:$G$11,7,FALSE)," ")</f>
        <v xml:space="preserve"> </v>
      </c>
      <c r="R96" s="77" t="str">
        <f>IFERROR(VLOOKUP($H96,'Project Reference'!$A$2:$H$11,8,FALSE)," ")</f>
        <v xml:space="preserve"> </v>
      </c>
      <c r="S96" s="77" t="str">
        <f>IFERROR(VLOOKUP($H96,'Project Reference'!$A$2:$I$11,9,FALSE)," ")</f>
        <v xml:space="preserve"> </v>
      </c>
      <c r="T96" s="77" t="str">
        <f>IFERROR(VLOOKUP($H96,'Project Reference'!$A$2:$J$11,10,FALSE)," ")</f>
        <v xml:space="preserve"> </v>
      </c>
      <c r="U96" s="77" t="str">
        <f>IFERROR(VLOOKUP($H96,'Project Reference'!$A$2:$K$11,11)," ")</f>
        <v xml:space="preserve"> </v>
      </c>
      <c r="V96" s="77" t="str">
        <f>IFERROR(VLOOKUP($H96,'Project Reference'!$A$2:$L$11,12)," ")</f>
        <v xml:space="preserve"> </v>
      </c>
      <c r="W96" s="77" t="str">
        <f>IFERROR(VLOOKUP($H96,'Project Reference'!$A$2:$M$11,13)," ")</f>
        <v xml:space="preserve"> </v>
      </c>
      <c r="X96" s="77" t="str">
        <f>IFERROR(VLOOKUP($H96,'Project Reference'!$A$2:$N$11,14)," ")</f>
        <v xml:space="preserve"> </v>
      </c>
      <c r="Y96" s="77" t="str">
        <f>IFERROR(VLOOKUP($H96,'Project Reference'!$A$2:$O$11,15)," ")</f>
        <v xml:space="preserve"> </v>
      </c>
      <c r="Z96" s="77" t="str">
        <f>IFERROR(VLOOKUP($H96,'Project Reference'!$A$2:$P$11,16)," ")</f>
        <v xml:space="preserve"> </v>
      </c>
      <c r="AA96" s="77" t="str">
        <f>IFERROR(VLOOKUP($H96,'Project Reference'!$A$2:$Q$11,17)," ")</f>
        <v xml:space="preserve"> </v>
      </c>
    </row>
    <row r="97" spans="1:27" s="1" customFormat="1" x14ac:dyDescent="0.45">
      <c r="A97" s="3"/>
      <c r="B97"/>
      <c r="C97" s="120"/>
      <c r="D97" s="120"/>
      <c r="E97" s="27"/>
      <c r="F97" s="76" t="str" cm="1">
        <f t="array" ref="F97">IFERROR(_xlfn.IFS(E97="Hard (Cash)","N/A",E97="Soft (In-Kind)", "Enter Source"),"Select Type")</f>
        <v>Select Type</v>
      </c>
      <c r="G97" s="76"/>
      <c r="H97" s="76" t="str">
        <f>IFERROR(VLOOKUP($G97,'Project Reference'!$T$2:$U$11,2),"Enter Project Number")</f>
        <v>Enter Project Number</v>
      </c>
      <c r="I97"/>
      <c r="J97"/>
      <c r="K97" s="24">
        <f t="shared" si="2"/>
        <v>0</v>
      </c>
      <c r="L97" s="31"/>
      <c r="M97" s="77" t="str">
        <f>IFERROR(VLOOKUP($H97,'Project Reference'!$A$2:$C$11,3)," ")</f>
        <v xml:space="preserve"> </v>
      </c>
      <c r="N97" s="77" t="str">
        <f>IFERROR(VLOOKUP($H97,'Project Reference'!$A$2:$D$11,4)," ")</f>
        <v xml:space="preserve"> </v>
      </c>
      <c r="O97" s="77" t="str">
        <f>IFERROR(VLOOKUP($H97,'Project Reference'!$A$2:$E$11,5)," ")</f>
        <v xml:space="preserve"> </v>
      </c>
      <c r="P97" s="77" t="str">
        <f>IFERROR(VLOOKUP($H97,'Project Reference'!$A$2:$F$11,6,FALSE)," ")</f>
        <v xml:space="preserve"> </v>
      </c>
      <c r="Q97" s="77" t="str">
        <f>IFERROR(VLOOKUP($H97,'Project Reference'!$A$2:$G$11,7,FALSE)," ")</f>
        <v xml:space="preserve"> </v>
      </c>
      <c r="R97" s="77" t="str">
        <f>IFERROR(VLOOKUP($H97,'Project Reference'!$A$2:$H$11,8,FALSE)," ")</f>
        <v xml:space="preserve"> </v>
      </c>
      <c r="S97" s="77" t="str">
        <f>IFERROR(VLOOKUP($H97,'Project Reference'!$A$2:$I$11,9,FALSE)," ")</f>
        <v xml:space="preserve"> </v>
      </c>
      <c r="T97" s="77" t="str">
        <f>IFERROR(VLOOKUP($H97,'Project Reference'!$A$2:$J$11,10,FALSE)," ")</f>
        <v xml:space="preserve"> </v>
      </c>
      <c r="U97" s="77" t="str">
        <f>IFERROR(VLOOKUP($H97,'Project Reference'!$A$2:$K$11,11)," ")</f>
        <v xml:space="preserve"> </v>
      </c>
      <c r="V97" s="77" t="str">
        <f>IFERROR(VLOOKUP($H97,'Project Reference'!$A$2:$L$11,12)," ")</f>
        <v xml:space="preserve"> </v>
      </c>
      <c r="W97" s="77" t="str">
        <f>IFERROR(VLOOKUP($H97,'Project Reference'!$A$2:$M$11,13)," ")</f>
        <v xml:space="preserve"> </v>
      </c>
      <c r="X97" s="77" t="str">
        <f>IFERROR(VLOOKUP($H97,'Project Reference'!$A$2:$N$11,14)," ")</f>
        <v xml:space="preserve"> </v>
      </c>
      <c r="Y97" s="77" t="str">
        <f>IFERROR(VLOOKUP($H97,'Project Reference'!$A$2:$O$11,15)," ")</f>
        <v xml:space="preserve"> </v>
      </c>
      <c r="Z97" s="77" t="str">
        <f>IFERROR(VLOOKUP($H97,'Project Reference'!$A$2:$P$11,16)," ")</f>
        <v xml:space="preserve"> </v>
      </c>
      <c r="AA97" s="77" t="str">
        <f>IFERROR(VLOOKUP($H97,'Project Reference'!$A$2:$Q$11,17)," ")</f>
        <v xml:space="preserve"> </v>
      </c>
    </row>
    <row r="98" spans="1:27" s="1" customFormat="1" x14ac:dyDescent="0.45">
      <c r="A98" s="3"/>
      <c r="B98"/>
      <c r="C98" s="120"/>
      <c r="D98" s="120"/>
      <c r="E98" s="27"/>
      <c r="F98" s="76" t="str" cm="1">
        <f t="array" ref="F98">IFERROR(_xlfn.IFS(E98="Hard (Cash)","N/A",E98="Soft (In-Kind)", "Enter Source"),"Select Type")</f>
        <v>Select Type</v>
      </c>
      <c r="G98" s="76"/>
      <c r="H98" s="76" t="str">
        <f>IFERROR(VLOOKUP($G98,'Project Reference'!$T$2:$U$11,2),"Enter Project Number")</f>
        <v>Enter Project Number</v>
      </c>
      <c r="I98"/>
      <c r="J98"/>
      <c r="K98" s="24">
        <f t="shared" si="2"/>
        <v>0</v>
      </c>
      <c r="L98" s="31"/>
      <c r="M98" s="77" t="str">
        <f>IFERROR(VLOOKUP($H98,'Project Reference'!$A$2:$C$11,3)," ")</f>
        <v xml:space="preserve"> </v>
      </c>
      <c r="N98" s="77" t="str">
        <f>IFERROR(VLOOKUP($H98,'Project Reference'!$A$2:$D$11,4)," ")</f>
        <v xml:space="preserve"> </v>
      </c>
      <c r="O98" s="77" t="str">
        <f>IFERROR(VLOOKUP($H98,'Project Reference'!$A$2:$E$11,5)," ")</f>
        <v xml:space="preserve"> </v>
      </c>
      <c r="P98" s="77" t="str">
        <f>IFERROR(VLOOKUP($H98,'Project Reference'!$A$2:$F$11,6,FALSE)," ")</f>
        <v xml:space="preserve"> </v>
      </c>
      <c r="Q98" s="77" t="str">
        <f>IFERROR(VLOOKUP($H98,'Project Reference'!$A$2:$G$11,7,FALSE)," ")</f>
        <v xml:space="preserve"> </v>
      </c>
      <c r="R98" s="77" t="str">
        <f>IFERROR(VLOOKUP($H98,'Project Reference'!$A$2:$H$11,8,FALSE)," ")</f>
        <v xml:space="preserve"> </v>
      </c>
      <c r="S98" s="77" t="str">
        <f>IFERROR(VLOOKUP($H98,'Project Reference'!$A$2:$I$11,9,FALSE)," ")</f>
        <v xml:space="preserve"> </v>
      </c>
      <c r="T98" s="77" t="str">
        <f>IFERROR(VLOOKUP($H98,'Project Reference'!$A$2:$J$11,10,FALSE)," ")</f>
        <v xml:space="preserve"> </v>
      </c>
      <c r="U98" s="77" t="str">
        <f>IFERROR(VLOOKUP($H98,'Project Reference'!$A$2:$K$11,11)," ")</f>
        <v xml:space="preserve"> </v>
      </c>
      <c r="V98" s="77" t="str">
        <f>IFERROR(VLOOKUP($H98,'Project Reference'!$A$2:$L$11,12)," ")</f>
        <v xml:space="preserve"> </v>
      </c>
      <c r="W98" s="77" t="str">
        <f>IFERROR(VLOOKUP($H98,'Project Reference'!$A$2:$M$11,13)," ")</f>
        <v xml:space="preserve"> </v>
      </c>
      <c r="X98" s="77" t="str">
        <f>IFERROR(VLOOKUP($H98,'Project Reference'!$A$2:$N$11,14)," ")</f>
        <v xml:space="preserve"> </v>
      </c>
      <c r="Y98" s="77" t="str">
        <f>IFERROR(VLOOKUP($H98,'Project Reference'!$A$2:$O$11,15)," ")</f>
        <v xml:space="preserve"> </v>
      </c>
      <c r="Z98" s="77" t="str">
        <f>IFERROR(VLOOKUP($H98,'Project Reference'!$A$2:$P$11,16)," ")</f>
        <v xml:space="preserve"> </v>
      </c>
      <c r="AA98" s="77" t="str">
        <f>IFERROR(VLOOKUP($H98,'Project Reference'!$A$2:$Q$11,17)," ")</f>
        <v xml:space="preserve"> </v>
      </c>
    </row>
    <row r="99" spans="1:27" s="1" customFormat="1" x14ac:dyDescent="0.45">
      <c r="A99" s="3"/>
      <c r="B99"/>
      <c r="C99" s="120"/>
      <c r="D99" s="120"/>
      <c r="E99" s="27"/>
      <c r="F99" s="76" t="str" cm="1">
        <f t="array" ref="F99">IFERROR(_xlfn.IFS(E99="Hard (Cash)","N/A",E99="Soft (In-Kind)", "Enter Source"),"Select Type")</f>
        <v>Select Type</v>
      </c>
      <c r="G99" s="76"/>
      <c r="H99" s="76" t="str">
        <f>IFERROR(VLOOKUP($G99,'Project Reference'!$T$2:$U$11,2),"Enter Project Number")</f>
        <v>Enter Project Number</v>
      </c>
      <c r="I99"/>
      <c r="J99"/>
      <c r="K99" s="24">
        <f t="shared" si="2"/>
        <v>0</v>
      </c>
      <c r="L99" s="31"/>
      <c r="M99" s="77" t="str">
        <f>IFERROR(VLOOKUP($H99,'Project Reference'!$A$2:$C$11,3)," ")</f>
        <v xml:space="preserve"> </v>
      </c>
      <c r="N99" s="77" t="str">
        <f>IFERROR(VLOOKUP($H99,'Project Reference'!$A$2:$D$11,4)," ")</f>
        <v xml:space="preserve"> </v>
      </c>
      <c r="O99" s="77" t="str">
        <f>IFERROR(VLOOKUP($H99,'Project Reference'!$A$2:$E$11,5)," ")</f>
        <v xml:space="preserve"> </v>
      </c>
      <c r="P99" s="77" t="str">
        <f>IFERROR(VLOOKUP($H99,'Project Reference'!$A$2:$F$11,6,FALSE)," ")</f>
        <v xml:space="preserve"> </v>
      </c>
      <c r="Q99" s="77" t="str">
        <f>IFERROR(VLOOKUP($H99,'Project Reference'!$A$2:$G$11,7,FALSE)," ")</f>
        <v xml:space="preserve"> </v>
      </c>
      <c r="R99" s="77" t="str">
        <f>IFERROR(VLOOKUP($H99,'Project Reference'!$A$2:$H$11,8,FALSE)," ")</f>
        <v xml:space="preserve"> </v>
      </c>
      <c r="S99" s="77" t="str">
        <f>IFERROR(VLOOKUP($H99,'Project Reference'!$A$2:$I$11,9,FALSE)," ")</f>
        <v xml:space="preserve"> </v>
      </c>
      <c r="T99" s="77" t="str">
        <f>IFERROR(VLOOKUP($H99,'Project Reference'!$A$2:$J$11,10,FALSE)," ")</f>
        <v xml:space="preserve"> </v>
      </c>
      <c r="U99" s="77" t="str">
        <f>IFERROR(VLOOKUP($H99,'Project Reference'!$A$2:$K$11,11)," ")</f>
        <v xml:space="preserve"> </v>
      </c>
      <c r="V99" s="77" t="str">
        <f>IFERROR(VLOOKUP($H99,'Project Reference'!$A$2:$L$11,12)," ")</f>
        <v xml:space="preserve"> </v>
      </c>
      <c r="W99" s="77" t="str">
        <f>IFERROR(VLOOKUP($H99,'Project Reference'!$A$2:$M$11,13)," ")</f>
        <v xml:space="preserve"> </v>
      </c>
      <c r="X99" s="77" t="str">
        <f>IFERROR(VLOOKUP($H99,'Project Reference'!$A$2:$N$11,14)," ")</f>
        <v xml:space="preserve"> </v>
      </c>
      <c r="Y99" s="77" t="str">
        <f>IFERROR(VLOOKUP($H99,'Project Reference'!$A$2:$O$11,15)," ")</f>
        <v xml:space="preserve"> </v>
      </c>
      <c r="Z99" s="77" t="str">
        <f>IFERROR(VLOOKUP($H99,'Project Reference'!$A$2:$P$11,16)," ")</f>
        <v xml:space="preserve"> </v>
      </c>
      <c r="AA99" s="77" t="str">
        <f>IFERROR(VLOOKUP($H99,'Project Reference'!$A$2:$Q$11,17)," ")</f>
        <v xml:space="preserve"> </v>
      </c>
    </row>
    <row r="100" spans="1:27" s="1" customFormat="1" x14ac:dyDescent="0.45">
      <c r="A100" s="3"/>
      <c r="B100"/>
      <c r="C100" s="120"/>
      <c r="D100" s="120"/>
      <c r="E100" s="27"/>
      <c r="F100" s="76" t="str" cm="1">
        <f t="array" ref="F100">IFERROR(_xlfn.IFS(E100="Hard (Cash)","N/A",E100="Soft (In-Kind)", "Enter Source"),"Select Type")</f>
        <v>Select Type</v>
      </c>
      <c r="G100" s="76"/>
      <c r="H100" s="76" t="str">
        <f>IFERROR(VLOOKUP($G100,'Project Reference'!$T$2:$U$11,2),"Enter Project Number")</f>
        <v>Enter Project Number</v>
      </c>
      <c r="I100"/>
      <c r="J100"/>
      <c r="K100" s="24">
        <f t="shared" si="2"/>
        <v>0</v>
      </c>
      <c r="L100" s="31"/>
      <c r="M100" s="77" t="str">
        <f>IFERROR(VLOOKUP($H100,'Project Reference'!$A$2:$C$11,3)," ")</f>
        <v xml:space="preserve"> </v>
      </c>
      <c r="N100" s="77" t="str">
        <f>IFERROR(VLOOKUP($H100,'Project Reference'!$A$2:$D$11,4)," ")</f>
        <v xml:space="preserve"> </v>
      </c>
      <c r="O100" s="77" t="str">
        <f>IFERROR(VLOOKUP($H100,'Project Reference'!$A$2:$E$11,5)," ")</f>
        <v xml:space="preserve"> </v>
      </c>
      <c r="P100" s="77" t="str">
        <f>IFERROR(VLOOKUP($H100,'Project Reference'!$A$2:$F$11,6,FALSE)," ")</f>
        <v xml:space="preserve"> </v>
      </c>
      <c r="Q100" s="77" t="str">
        <f>IFERROR(VLOOKUP($H100,'Project Reference'!$A$2:$G$11,7,FALSE)," ")</f>
        <v xml:space="preserve"> </v>
      </c>
      <c r="R100" s="77" t="str">
        <f>IFERROR(VLOOKUP($H100,'Project Reference'!$A$2:$H$11,8,FALSE)," ")</f>
        <v xml:space="preserve"> </v>
      </c>
      <c r="S100" s="77" t="str">
        <f>IFERROR(VLOOKUP($H100,'Project Reference'!$A$2:$I$11,9,FALSE)," ")</f>
        <v xml:space="preserve"> </v>
      </c>
      <c r="T100" s="77" t="str">
        <f>IFERROR(VLOOKUP($H100,'Project Reference'!$A$2:$J$11,10,FALSE)," ")</f>
        <v xml:space="preserve"> </v>
      </c>
      <c r="U100" s="77" t="str">
        <f>IFERROR(VLOOKUP($H100,'Project Reference'!$A$2:$K$11,11)," ")</f>
        <v xml:space="preserve"> </v>
      </c>
      <c r="V100" s="77" t="str">
        <f>IFERROR(VLOOKUP($H100,'Project Reference'!$A$2:$L$11,12)," ")</f>
        <v xml:space="preserve"> </v>
      </c>
      <c r="W100" s="77" t="str">
        <f>IFERROR(VLOOKUP($H100,'Project Reference'!$A$2:$M$11,13)," ")</f>
        <v xml:space="preserve"> </v>
      </c>
      <c r="X100" s="77" t="str">
        <f>IFERROR(VLOOKUP($H100,'Project Reference'!$A$2:$N$11,14)," ")</f>
        <v xml:space="preserve"> </v>
      </c>
      <c r="Y100" s="77" t="str">
        <f>IFERROR(VLOOKUP($H100,'Project Reference'!$A$2:$O$11,15)," ")</f>
        <v xml:space="preserve"> </v>
      </c>
      <c r="Z100" s="77" t="str">
        <f>IFERROR(VLOOKUP($H100,'Project Reference'!$A$2:$P$11,16)," ")</f>
        <v xml:space="preserve"> </v>
      </c>
      <c r="AA100" s="77" t="str">
        <f>IFERROR(VLOOKUP($H100,'Project Reference'!$A$2:$Q$11,17)," ")</f>
        <v xml:space="preserve"> </v>
      </c>
    </row>
    <row r="101" spans="1:27" s="1" customFormat="1" x14ac:dyDescent="0.45">
      <c r="A101" s="3"/>
      <c r="B101"/>
      <c r="C101" s="120"/>
      <c r="D101" s="120"/>
      <c r="E101" s="27"/>
      <c r="F101" s="76" t="str" cm="1">
        <f t="array" ref="F101">IFERROR(_xlfn.IFS(E101="Hard (Cash)","N/A",E101="Soft (In-Kind)", "Enter Source"),"Select Type")</f>
        <v>Select Type</v>
      </c>
      <c r="G101" s="76"/>
      <c r="H101" s="76" t="str">
        <f>IFERROR(VLOOKUP($G101,'Project Reference'!$T$2:$U$11,2),"Enter Project Number")</f>
        <v>Enter Project Number</v>
      </c>
      <c r="I101"/>
      <c r="J101"/>
      <c r="K101" s="24">
        <f t="shared" si="2"/>
        <v>0</v>
      </c>
      <c r="L101" s="31"/>
      <c r="M101" s="77" t="str">
        <f>IFERROR(VLOOKUP($H101,'Project Reference'!$A$2:$C$11,3)," ")</f>
        <v xml:space="preserve"> </v>
      </c>
      <c r="N101" s="77" t="str">
        <f>IFERROR(VLOOKUP($H101,'Project Reference'!$A$2:$D$11,4)," ")</f>
        <v xml:space="preserve"> </v>
      </c>
      <c r="O101" s="77" t="str">
        <f>IFERROR(VLOOKUP($H101,'Project Reference'!$A$2:$E$11,5)," ")</f>
        <v xml:space="preserve"> </v>
      </c>
      <c r="P101" s="77" t="str">
        <f>IFERROR(VLOOKUP($H101,'Project Reference'!$A$2:$F$11,6,FALSE)," ")</f>
        <v xml:space="preserve"> </v>
      </c>
      <c r="Q101" s="77" t="str">
        <f>IFERROR(VLOOKUP($H101,'Project Reference'!$A$2:$G$11,7,FALSE)," ")</f>
        <v xml:space="preserve"> </v>
      </c>
      <c r="R101" s="77" t="str">
        <f>IFERROR(VLOOKUP($H101,'Project Reference'!$A$2:$H$11,8,FALSE)," ")</f>
        <v xml:space="preserve"> </v>
      </c>
      <c r="S101" s="77" t="str">
        <f>IFERROR(VLOOKUP($H101,'Project Reference'!$A$2:$I$11,9,FALSE)," ")</f>
        <v xml:space="preserve"> </v>
      </c>
      <c r="T101" s="77" t="str">
        <f>IFERROR(VLOOKUP($H101,'Project Reference'!$A$2:$J$11,10,FALSE)," ")</f>
        <v xml:space="preserve"> </v>
      </c>
      <c r="U101" s="77" t="str">
        <f>IFERROR(VLOOKUP($H101,'Project Reference'!$A$2:$K$11,11)," ")</f>
        <v xml:space="preserve"> </v>
      </c>
      <c r="V101" s="77" t="str">
        <f>IFERROR(VLOOKUP($H101,'Project Reference'!$A$2:$L$11,12)," ")</f>
        <v xml:space="preserve"> </v>
      </c>
      <c r="W101" s="77" t="str">
        <f>IFERROR(VLOOKUP($H101,'Project Reference'!$A$2:$M$11,13)," ")</f>
        <v xml:space="preserve"> </v>
      </c>
      <c r="X101" s="77" t="str">
        <f>IFERROR(VLOOKUP($H101,'Project Reference'!$A$2:$N$11,14)," ")</f>
        <v xml:space="preserve"> </v>
      </c>
      <c r="Y101" s="77" t="str">
        <f>IFERROR(VLOOKUP($H101,'Project Reference'!$A$2:$O$11,15)," ")</f>
        <v xml:space="preserve"> </v>
      </c>
      <c r="Z101" s="77" t="str">
        <f>IFERROR(VLOOKUP($H101,'Project Reference'!$A$2:$P$11,16)," ")</f>
        <v xml:space="preserve"> </v>
      </c>
      <c r="AA101" s="77" t="str">
        <f>IFERROR(VLOOKUP($H101,'Project Reference'!$A$2:$Q$11,17)," ")</f>
        <v xml:space="preserve"> </v>
      </c>
    </row>
    <row r="102" spans="1:27" s="1" customFormat="1" x14ac:dyDescent="0.45">
      <c r="A102" s="3"/>
      <c r="B102"/>
      <c r="C102" s="120"/>
      <c r="D102" s="120"/>
      <c r="E102" s="27"/>
      <c r="F102" s="76" t="str" cm="1">
        <f t="array" ref="F102">IFERROR(_xlfn.IFS(E102="Hard (Cash)","N/A",E102="Soft (In-Kind)", "Enter Source"),"Select Type")</f>
        <v>Select Type</v>
      </c>
      <c r="G102" s="76"/>
      <c r="H102" s="76" t="str">
        <f>IFERROR(VLOOKUP($G102,'Project Reference'!$T$2:$U$11,2),"Enter Project Number")</f>
        <v>Enter Project Number</v>
      </c>
      <c r="I102"/>
      <c r="J102"/>
      <c r="K102" s="24">
        <f t="shared" si="2"/>
        <v>0</v>
      </c>
      <c r="L102" s="31"/>
      <c r="M102" s="77" t="str">
        <f>IFERROR(VLOOKUP($H102,'Project Reference'!$A$2:$C$11,3)," ")</f>
        <v xml:space="preserve"> </v>
      </c>
      <c r="N102" s="77" t="str">
        <f>IFERROR(VLOOKUP($H102,'Project Reference'!$A$2:$D$11,4)," ")</f>
        <v xml:space="preserve"> </v>
      </c>
      <c r="O102" s="77" t="str">
        <f>IFERROR(VLOOKUP($H102,'Project Reference'!$A$2:$E$11,5)," ")</f>
        <v xml:space="preserve"> </v>
      </c>
      <c r="P102" s="77" t="str">
        <f>IFERROR(VLOOKUP($H102,'Project Reference'!$A$2:$F$11,6,FALSE)," ")</f>
        <v xml:space="preserve"> </v>
      </c>
      <c r="Q102" s="77" t="str">
        <f>IFERROR(VLOOKUP($H102,'Project Reference'!$A$2:$G$11,7,FALSE)," ")</f>
        <v xml:space="preserve"> </v>
      </c>
      <c r="R102" s="77" t="str">
        <f>IFERROR(VLOOKUP($H102,'Project Reference'!$A$2:$H$11,8,FALSE)," ")</f>
        <v xml:space="preserve"> </v>
      </c>
      <c r="S102" s="77" t="str">
        <f>IFERROR(VLOOKUP($H102,'Project Reference'!$A$2:$I$11,9,FALSE)," ")</f>
        <v xml:space="preserve"> </v>
      </c>
      <c r="T102" s="77" t="str">
        <f>IFERROR(VLOOKUP($H102,'Project Reference'!$A$2:$J$11,10,FALSE)," ")</f>
        <v xml:space="preserve"> </v>
      </c>
      <c r="U102" s="77" t="str">
        <f>IFERROR(VLOOKUP($H102,'Project Reference'!$A$2:$K$11,11)," ")</f>
        <v xml:space="preserve"> </v>
      </c>
      <c r="V102" s="77" t="str">
        <f>IFERROR(VLOOKUP($H102,'Project Reference'!$A$2:$L$11,12)," ")</f>
        <v xml:space="preserve"> </v>
      </c>
      <c r="W102" s="77" t="str">
        <f>IFERROR(VLOOKUP($H102,'Project Reference'!$A$2:$M$11,13)," ")</f>
        <v xml:space="preserve"> </v>
      </c>
      <c r="X102" s="77" t="str">
        <f>IFERROR(VLOOKUP($H102,'Project Reference'!$A$2:$N$11,14)," ")</f>
        <v xml:space="preserve"> </v>
      </c>
      <c r="Y102" s="77" t="str">
        <f>IFERROR(VLOOKUP($H102,'Project Reference'!$A$2:$O$11,15)," ")</f>
        <v xml:space="preserve"> </v>
      </c>
      <c r="Z102" s="77" t="str">
        <f>IFERROR(VLOOKUP($H102,'Project Reference'!$A$2:$P$11,16)," ")</f>
        <v xml:space="preserve"> </v>
      </c>
      <c r="AA102" s="77" t="str">
        <f>IFERROR(VLOOKUP($H102,'Project Reference'!$A$2:$Q$11,17)," ")</f>
        <v xml:space="preserve"> </v>
      </c>
    </row>
    <row r="103" spans="1:27" s="1" customFormat="1" x14ac:dyDescent="0.45">
      <c r="A103" s="3"/>
      <c r="B103"/>
      <c r="C103" s="120"/>
      <c r="D103" s="120"/>
      <c r="E103" s="27"/>
      <c r="F103" s="76" t="str" cm="1">
        <f t="array" ref="F103">IFERROR(_xlfn.IFS(E103="Hard (Cash)","N/A",E103="Soft (In-Kind)", "Enter Source"),"Select Type")</f>
        <v>Select Type</v>
      </c>
      <c r="G103" s="76"/>
      <c r="H103" s="76" t="str">
        <f>IFERROR(VLOOKUP($G103,'Project Reference'!$T$2:$U$11,2),"Enter Project Number")</f>
        <v>Enter Project Number</v>
      </c>
      <c r="I103"/>
      <c r="J103"/>
      <c r="K103" s="24">
        <f t="shared" si="2"/>
        <v>0</v>
      </c>
      <c r="L103" s="31"/>
      <c r="M103" s="77" t="str">
        <f>IFERROR(VLOOKUP($H103,'Project Reference'!$A$2:$C$11,3)," ")</f>
        <v xml:space="preserve"> </v>
      </c>
      <c r="N103" s="77" t="str">
        <f>IFERROR(VLOOKUP($H103,'Project Reference'!$A$2:$D$11,4)," ")</f>
        <v xml:space="preserve"> </v>
      </c>
      <c r="O103" s="77" t="str">
        <f>IFERROR(VLOOKUP($H103,'Project Reference'!$A$2:$E$11,5)," ")</f>
        <v xml:space="preserve"> </v>
      </c>
      <c r="P103" s="77" t="str">
        <f>IFERROR(VLOOKUP($H103,'Project Reference'!$A$2:$F$11,6,FALSE)," ")</f>
        <v xml:space="preserve"> </v>
      </c>
      <c r="Q103" s="77" t="str">
        <f>IFERROR(VLOOKUP($H103,'Project Reference'!$A$2:$G$11,7,FALSE)," ")</f>
        <v xml:space="preserve"> </v>
      </c>
      <c r="R103" s="77" t="str">
        <f>IFERROR(VLOOKUP($H103,'Project Reference'!$A$2:$H$11,8,FALSE)," ")</f>
        <v xml:space="preserve"> </v>
      </c>
      <c r="S103" s="77" t="str">
        <f>IFERROR(VLOOKUP($H103,'Project Reference'!$A$2:$I$11,9,FALSE)," ")</f>
        <v xml:space="preserve"> </v>
      </c>
      <c r="T103" s="77" t="str">
        <f>IFERROR(VLOOKUP($H103,'Project Reference'!$A$2:$J$11,10,FALSE)," ")</f>
        <v xml:space="preserve"> </v>
      </c>
      <c r="U103" s="77" t="str">
        <f>IFERROR(VLOOKUP($H103,'Project Reference'!$A$2:$K$11,11)," ")</f>
        <v xml:space="preserve"> </v>
      </c>
      <c r="V103" s="77" t="str">
        <f>IFERROR(VLOOKUP($H103,'Project Reference'!$A$2:$L$11,12)," ")</f>
        <v xml:space="preserve"> </v>
      </c>
      <c r="W103" s="77" t="str">
        <f>IFERROR(VLOOKUP($H103,'Project Reference'!$A$2:$M$11,13)," ")</f>
        <v xml:space="preserve"> </v>
      </c>
      <c r="X103" s="77" t="str">
        <f>IFERROR(VLOOKUP($H103,'Project Reference'!$A$2:$N$11,14)," ")</f>
        <v xml:space="preserve"> </v>
      </c>
      <c r="Y103" s="77" t="str">
        <f>IFERROR(VLOOKUP($H103,'Project Reference'!$A$2:$O$11,15)," ")</f>
        <v xml:space="preserve"> </v>
      </c>
      <c r="Z103" s="77" t="str">
        <f>IFERROR(VLOOKUP($H103,'Project Reference'!$A$2:$P$11,16)," ")</f>
        <v xml:space="preserve"> </v>
      </c>
      <c r="AA103" s="77" t="str">
        <f>IFERROR(VLOOKUP($H103,'Project Reference'!$A$2:$Q$11,17)," ")</f>
        <v xml:space="preserve"> </v>
      </c>
    </row>
    <row r="104" spans="1:27" s="1" customFormat="1" x14ac:dyDescent="0.45">
      <c r="A104" s="3"/>
      <c r="B104"/>
      <c r="C104" s="120"/>
      <c r="D104" s="120"/>
      <c r="E104" s="27"/>
      <c r="F104" s="76" t="str" cm="1">
        <f t="array" ref="F104">IFERROR(_xlfn.IFS(E104="Hard (Cash)","N/A",E104="Soft (In-Kind)", "Enter Source"),"Select Type")</f>
        <v>Select Type</v>
      </c>
      <c r="G104" s="76"/>
      <c r="H104" s="76" t="str">
        <f>IFERROR(VLOOKUP($G104,'Project Reference'!$T$2:$U$11,2),"Enter Project Number")</f>
        <v>Enter Project Number</v>
      </c>
      <c r="I104"/>
      <c r="J104"/>
      <c r="K104" s="24">
        <f t="shared" si="2"/>
        <v>0</v>
      </c>
      <c r="L104" s="31"/>
      <c r="M104" s="77" t="str">
        <f>IFERROR(VLOOKUP($H104,'Project Reference'!$A$2:$C$11,3)," ")</f>
        <v xml:space="preserve"> </v>
      </c>
      <c r="N104" s="77" t="str">
        <f>IFERROR(VLOOKUP($H104,'Project Reference'!$A$2:$D$11,4)," ")</f>
        <v xml:space="preserve"> </v>
      </c>
      <c r="O104" s="77" t="str">
        <f>IFERROR(VLOOKUP($H104,'Project Reference'!$A$2:$E$11,5)," ")</f>
        <v xml:space="preserve"> </v>
      </c>
      <c r="P104" s="77" t="str">
        <f>IFERROR(VLOOKUP($H104,'Project Reference'!$A$2:$F$11,6,FALSE)," ")</f>
        <v xml:space="preserve"> </v>
      </c>
      <c r="Q104" s="77" t="str">
        <f>IFERROR(VLOOKUP($H104,'Project Reference'!$A$2:$G$11,7,FALSE)," ")</f>
        <v xml:space="preserve"> </v>
      </c>
      <c r="R104" s="77" t="str">
        <f>IFERROR(VLOOKUP($H104,'Project Reference'!$A$2:$H$11,8,FALSE)," ")</f>
        <v xml:space="preserve"> </v>
      </c>
      <c r="S104" s="77" t="str">
        <f>IFERROR(VLOOKUP($H104,'Project Reference'!$A$2:$I$11,9,FALSE)," ")</f>
        <v xml:space="preserve"> </v>
      </c>
      <c r="T104" s="77" t="str">
        <f>IFERROR(VLOOKUP($H104,'Project Reference'!$A$2:$J$11,10,FALSE)," ")</f>
        <v xml:space="preserve"> </v>
      </c>
      <c r="U104" s="77" t="str">
        <f>IFERROR(VLOOKUP($H104,'Project Reference'!$A$2:$K$11,11)," ")</f>
        <v xml:space="preserve"> </v>
      </c>
      <c r="V104" s="77" t="str">
        <f>IFERROR(VLOOKUP($H104,'Project Reference'!$A$2:$L$11,12)," ")</f>
        <v xml:space="preserve"> </v>
      </c>
      <c r="W104" s="77" t="str">
        <f>IFERROR(VLOOKUP($H104,'Project Reference'!$A$2:$M$11,13)," ")</f>
        <v xml:space="preserve"> </v>
      </c>
      <c r="X104" s="77" t="str">
        <f>IFERROR(VLOOKUP($H104,'Project Reference'!$A$2:$N$11,14)," ")</f>
        <v xml:space="preserve"> </v>
      </c>
      <c r="Y104" s="77" t="str">
        <f>IFERROR(VLOOKUP($H104,'Project Reference'!$A$2:$O$11,15)," ")</f>
        <v xml:space="preserve"> </v>
      </c>
      <c r="Z104" s="77" t="str">
        <f>IFERROR(VLOOKUP($H104,'Project Reference'!$A$2:$P$11,16)," ")</f>
        <v xml:space="preserve"> </v>
      </c>
      <c r="AA104" s="77" t="str">
        <f>IFERROR(VLOOKUP($H104,'Project Reference'!$A$2:$Q$11,17)," ")</f>
        <v xml:space="preserve"> </v>
      </c>
    </row>
    <row r="105" spans="1:27" s="1" customFormat="1" x14ac:dyDescent="0.45">
      <c r="A105" s="3"/>
      <c r="B105"/>
      <c r="C105" s="120"/>
      <c r="D105" s="120"/>
      <c r="E105" s="27"/>
      <c r="F105" s="76" t="str" cm="1">
        <f t="array" ref="F105">IFERROR(_xlfn.IFS(E105="Hard (Cash)","N/A",E105="Soft (In-Kind)", "Enter Source"),"Select Type")</f>
        <v>Select Type</v>
      </c>
      <c r="G105" s="76"/>
      <c r="H105" s="76" t="str">
        <f>IFERROR(VLOOKUP($G105,'Project Reference'!$T$2:$U$11,2),"Enter Project Number")</f>
        <v>Enter Project Number</v>
      </c>
      <c r="I105"/>
      <c r="J105"/>
      <c r="K105" s="24">
        <f t="shared" si="2"/>
        <v>0</v>
      </c>
      <c r="L105" s="31"/>
      <c r="M105" s="77" t="str">
        <f>IFERROR(VLOOKUP($H105,'Project Reference'!$A$2:$C$11,3)," ")</f>
        <v xml:space="preserve"> </v>
      </c>
      <c r="N105" s="77" t="str">
        <f>IFERROR(VLOOKUP($H105,'Project Reference'!$A$2:$D$11,4)," ")</f>
        <v xml:space="preserve"> </v>
      </c>
      <c r="O105" s="77" t="str">
        <f>IFERROR(VLOOKUP($H105,'Project Reference'!$A$2:$E$11,5)," ")</f>
        <v xml:space="preserve"> </v>
      </c>
      <c r="P105" s="77" t="str">
        <f>IFERROR(VLOOKUP($H105,'Project Reference'!$A$2:$F$11,6,FALSE)," ")</f>
        <v xml:space="preserve"> </v>
      </c>
      <c r="Q105" s="77" t="str">
        <f>IFERROR(VLOOKUP($H105,'Project Reference'!$A$2:$G$11,7,FALSE)," ")</f>
        <v xml:space="preserve"> </v>
      </c>
      <c r="R105" s="77" t="str">
        <f>IFERROR(VLOOKUP($H105,'Project Reference'!$A$2:$H$11,8,FALSE)," ")</f>
        <v xml:space="preserve"> </v>
      </c>
      <c r="S105" s="77" t="str">
        <f>IFERROR(VLOOKUP($H105,'Project Reference'!$A$2:$I$11,9,FALSE)," ")</f>
        <v xml:space="preserve"> </v>
      </c>
      <c r="T105" s="77" t="str">
        <f>IFERROR(VLOOKUP($H105,'Project Reference'!$A$2:$J$11,10,FALSE)," ")</f>
        <v xml:space="preserve"> </v>
      </c>
      <c r="U105" s="77" t="str">
        <f>IFERROR(VLOOKUP($H105,'Project Reference'!$A$2:$K$11,11)," ")</f>
        <v xml:space="preserve"> </v>
      </c>
      <c r="V105" s="77" t="str">
        <f>IFERROR(VLOOKUP($H105,'Project Reference'!$A$2:$L$11,12)," ")</f>
        <v xml:space="preserve"> </v>
      </c>
      <c r="W105" s="77" t="str">
        <f>IFERROR(VLOOKUP($H105,'Project Reference'!$A$2:$M$11,13)," ")</f>
        <v xml:space="preserve"> </v>
      </c>
      <c r="X105" s="77" t="str">
        <f>IFERROR(VLOOKUP($H105,'Project Reference'!$A$2:$N$11,14)," ")</f>
        <v xml:space="preserve"> </v>
      </c>
      <c r="Y105" s="77" t="str">
        <f>IFERROR(VLOOKUP($H105,'Project Reference'!$A$2:$O$11,15)," ")</f>
        <v xml:space="preserve"> </v>
      </c>
      <c r="Z105" s="77" t="str">
        <f>IFERROR(VLOOKUP($H105,'Project Reference'!$A$2:$P$11,16)," ")</f>
        <v xml:space="preserve"> </v>
      </c>
      <c r="AA105" s="77" t="str">
        <f>IFERROR(VLOOKUP($H105,'Project Reference'!$A$2:$Q$11,17)," ")</f>
        <v xml:space="preserve"> </v>
      </c>
    </row>
    <row r="106" spans="1:27" s="1" customFormat="1" x14ac:dyDescent="0.45">
      <c r="A106" s="3"/>
      <c r="B106"/>
      <c r="C106" s="120"/>
      <c r="D106" s="120"/>
      <c r="E106" s="27"/>
      <c r="F106" s="76" t="str" cm="1">
        <f t="array" ref="F106">IFERROR(_xlfn.IFS(E106="Hard (Cash)","N/A",E106="Soft (In-Kind)", "Enter Source"),"Select Type")</f>
        <v>Select Type</v>
      </c>
      <c r="G106" s="76"/>
      <c r="H106" s="76" t="str">
        <f>IFERROR(VLOOKUP($G106,'Project Reference'!$T$2:$U$11,2),"Enter Project Number")</f>
        <v>Enter Project Number</v>
      </c>
      <c r="I106"/>
      <c r="J106"/>
      <c r="K106" s="24">
        <f t="shared" ref="K106:K137" si="3">SUM(C106:D106)</f>
        <v>0</v>
      </c>
      <c r="L106" s="31"/>
      <c r="M106" s="77" t="str">
        <f>IFERROR(VLOOKUP($H106,'Project Reference'!$A$2:$C$11,3)," ")</f>
        <v xml:space="preserve"> </v>
      </c>
      <c r="N106" s="77" t="str">
        <f>IFERROR(VLOOKUP($H106,'Project Reference'!$A$2:$D$11,4)," ")</f>
        <v xml:space="preserve"> </v>
      </c>
      <c r="O106" s="77" t="str">
        <f>IFERROR(VLOOKUP($H106,'Project Reference'!$A$2:$E$11,5)," ")</f>
        <v xml:space="preserve"> </v>
      </c>
      <c r="P106" s="77" t="str">
        <f>IFERROR(VLOOKUP($H106,'Project Reference'!$A$2:$F$11,6,FALSE)," ")</f>
        <v xml:space="preserve"> </v>
      </c>
      <c r="Q106" s="77" t="str">
        <f>IFERROR(VLOOKUP($H106,'Project Reference'!$A$2:$G$11,7,FALSE)," ")</f>
        <v xml:space="preserve"> </v>
      </c>
      <c r="R106" s="77" t="str">
        <f>IFERROR(VLOOKUP($H106,'Project Reference'!$A$2:$H$11,8,FALSE)," ")</f>
        <v xml:space="preserve"> </v>
      </c>
      <c r="S106" s="77" t="str">
        <f>IFERROR(VLOOKUP($H106,'Project Reference'!$A$2:$I$11,9,FALSE)," ")</f>
        <v xml:space="preserve"> </v>
      </c>
      <c r="T106" s="77" t="str">
        <f>IFERROR(VLOOKUP($H106,'Project Reference'!$A$2:$J$11,10,FALSE)," ")</f>
        <v xml:space="preserve"> </v>
      </c>
      <c r="U106" s="77" t="str">
        <f>IFERROR(VLOOKUP($H106,'Project Reference'!$A$2:$K$11,11)," ")</f>
        <v xml:space="preserve"> </v>
      </c>
      <c r="V106" s="77" t="str">
        <f>IFERROR(VLOOKUP($H106,'Project Reference'!$A$2:$L$11,12)," ")</f>
        <v xml:space="preserve"> </v>
      </c>
      <c r="W106" s="77" t="str">
        <f>IFERROR(VLOOKUP($H106,'Project Reference'!$A$2:$M$11,13)," ")</f>
        <v xml:space="preserve"> </v>
      </c>
      <c r="X106" s="77" t="str">
        <f>IFERROR(VLOOKUP($H106,'Project Reference'!$A$2:$N$11,14)," ")</f>
        <v xml:space="preserve"> </v>
      </c>
      <c r="Y106" s="77" t="str">
        <f>IFERROR(VLOOKUP($H106,'Project Reference'!$A$2:$O$11,15)," ")</f>
        <v xml:space="preserve"> </v>
      </c>
      <c r="Z106" s="77" t="str">
        <f>IFERROR(VLOOKUP($H106,'Project Reference'!$A$2:$P$11,16)," ")</f>
        <v xml:space="preserve"> </v>
      </c>
      <c r="AA106" s="77" t="str">
        <f>IFERROR(VLOOKUP($H106,'Project Reference'!$A$2:$Q$11,17)," ")</f>
        <v xml:space="preserve"> </v>
      </c>
    </row>
    <row r="107" spans="1:27" s="1" customFormat="1" x14ac:dyDescent="0.45">
      <c r="A107" s="3"/>
      <c r="B107"/>
      <c r="C107" s="120"/>
      <c r="D107" s="120"/>
      <c r="E107" s="27"/>
      <c r="F107" s="76" t="str" cm="1">
        <f t="array" ref="F107">IFERROR(_xlfn.IFS(E107="Hard (Cash)","N/A",E107="Soft (In-Kind)", "Enter Source"),"Select Type")</f>
        <v>Select Type</v>
      </c>
      <c r="G107" s="76"/>
      <c r="H107" s="76" t="str">
        <f>IFERROR(VLOOKUP($G107,'Project Reference'!$T$2:$U$11,2),"Enter Project Number")</f>
        <v>Enter Project Number</v>
      </c>
      <c r="I107"/>
      <c r="J107"/>
      <c r="K107" s="24">
        <f t="shared" si="3"/>
        <v>0</v>
      </c>
      <c r="L107" s="31"/>
      <c r="M107" s="77" t="str">
        <f>IFERROR(VLOOKUP($H107,'Project Reference'!$A$2:$C$11,3)," ")</f>
        <v xml:space="preserve"> </v>
      </c>
      <c r="N107" s="77" t="str">
        <f>IFERROR(VLOOKUP($H107,'Project Reference'!$A$2:$D$11,4)," ")</f>
        <v xml:space="preserve"> </v>
      </c>
      <c r="O107" s="77" t="str">
        <f>IFERROR(VLOOKUP($H107,'Project Reference'!$A$2:$E$11,5)," ")</f>
        <v xml:space="preserve"> </v>
      </c>
      <c r="P107" s="77" t="str">
        <f>IFERROR(VLOOKUP($H107,'Project Reference'!$A$2:$F$11,6,FALSE)," ")</f>
        <v xml:space="preserve"> </v>
      </c>
      <c r="Q107" s="77" t="str">
        <f>IFERROR(VLOOKUP($H107,'Project Reference'!$A$2:$G$11,7,FALSE)," ")</f>
        <v xml:space="preserve"> </v>
      </c>
      <c r="R107" s="77" t="str">
        <f>IFERROR(VLOOKUP($H107,'Project Reference'!$A$2:$H$11,8,FALSE)," ")</f>
        <v xml:space="preserve"> </v>
      </c>
      <c r="S107" s="77" t="str">
        <f>IFERROR(VLOOKUP($H107,'Project Reference'!$A$2:$I$11,9,FALSE)," ")</f>
        <v xml:space="preserve"> </v>
      </c>
      <c r="T107" s="77" t="str">
        <f>IFERROR(VLOOKUP($H107,'Project Reference'!$A$2:$J$11,10,FALSE)," ")</f>
        <v xml:space="preserve"> </v>
      </c>
      <c r="U107" s="77" t="str">
        <f>IFERROR(VLOOKUP($H107,'Project Reference'!$A$2:$K$11,11)," ")</f>
        <v xml:space="preserve"> </v>
      </c>
      <c r="V107" s="77" t="str">
        <f>IFERROR(VLOOKUP($H107,'Project Reference'!$A$2:$L$11,12)," ")</f>
        <v xml:space="preserve"> </v>
      </c>
      <c r="W107" s="77" t="str">
        <f>IFERROR(VLOOKUP($H107,'Project Reference'!$A$2:$M$11,13)," ")</f>
        <v xml:space="preserve"> </v>
      </c>
      <c r="X107" s="77" t="str">
        <f>IFERROR(VLOOKUP($H107,'Project Reference'!$A$2:$N$11,14)," ")</f>
        <v xml:space="preserve"> </v>
      </c>
      <c r="Y107" s="77" t="str">
        <f>IFERROR(VLOOKUP($H107,'Project Reference'!$A$2:$O$11,15)," ")</f>
        <v xml:space="preserve"> </v>
      </c>
      <c r="Z107" s="77" t="str">
        <f>IFERROR(VLOOKUP($H107,'Project Reference'!$A$2:$P$11,16)," ")</f>
        <v xml:space="preserve"> </v>
      </c>
      <c r="AA107" s="77" t="str">
        <f>IFERROR(VLOOKUP($H107,'Project Reference'!$A$2:$Q$11,17)," ")</f>
        <v xml:space="preserve"> </v>
      </c>
    </row>
    <row r="108" spans="1:27" s="1" customFormat="1" x14ac:dyDescent="0.45">
      <c r="A108" s="3"/>
      <c r="B108"/>
      <c r="C108" s="120"/>
      <c r="D108" s="120"/>
      <c r="E108" s="27"/>
      <c r="F108" s="76" t="str" cm="1">
        <f t="array" ref="F108">IFERROR(_xlfn.IFS(E108="Hard (Cash)","N/A",E108="Soft (In-Kind)", "Enter Source"),"Select Type")</f>
        <v>Select Type</v>
      </c>
      <c r="G108" s="76"/>
      <c r="H108" s="76" t="str">
        <f>IFERROR(VLOOKUP($G108,'Project Reference'!$T$2:$U$11,2),"Enter Project Number")</f>
        <v>Enter Project Number</v>
      </c>
      <c r="I108"/>
      <c r="J108"/>
      <c r="K108" s="24">
        <f t="shared" si="3"/>
        <v>0</v>
      </c>
      <c r="L108" s="31"/>
      <c r="M108" s="77" t="str">
        <f>IFERROR(VLOOKUP($H108,'Project Reference'!$A$2:$C$11,3)," ")</f>
        <v xml:space="preserve"> </v>
      </c>
      <c r="N108" s="77" t="str">
        <f>IFERROR(VLOOKUP($H108,'Project Reference'!$A$2:$D$11,4)," ")</f>
        <v xml:space="preserve"> </v>
      </c>
      <c r="O108" s="77" t="str">
        <f>IFERROR(VLOOKUP($H108,'Project Reference'!$A$2:$E$11,5)," ")</f>
        <v xml:space="preserve"> </v>
      </c>
      <c r="P108" s="77" t="str">
        <f>IFERROR(VLOOKUP($H108,'Project Reference'!$A$2:$F$11,6,FALSE)," ")</f>
        <v xml:space="preserve"> </v>
      </c>
      <c r="Q108" s="77" t="str">
        <f>IFERROR(VLOOKUP($H108,'Project Reference'!$A$2:$G$11,7,FALSE)," ")</f>
        <v xml:space="preserve"> </v>
      </c>
      <c r="R108" s="77" t="str">
        <f>IFERROR(VLOOKUP($H108,'Project Reference'!$A$2:$H$11,8,FALSE)," ")</f>
        <v xml:space="preserve"> </v>
      </c>
      <c r="S108" s="77" t="str">
        <f>IFERROR(VLOOKUP($H108,'Project Reference'!$A$2:$I$11,9,FALSE)," ")</f>
        <v xml:space="preserve"> </v>
      </c>
      <c r="T108" s="77" t="str">
        <f>IFERROR(VLOOKUP($H108,'Project Reference'!$A$2:$J$11,10,FALSE)," ")</f>
        <v xml:space="preserve"> </v>
      </c>
      <c r="U108" s="77" t="str">
        <f>IFERROR(VLOOKUP($H108,'Project Reference'!$A$2:$K$11,11)," ")</f>
        <v xml:space="preserve"> </v>
      </c>
      <c r="V108" s="77" t="str">
        <f>IFERROR(VLOOKUP($H108,'Project Reference'!$A$2:$L$11,12)," ")</f>
        <v xml:space="preserve"> </v>
      </c>
      <c r="W108" s="77" t="str">
        <f>IFERROR(VLOOKUP($H108,'Project Reference'!$A$2:$M$11,13)," ")</f>
        <v xml:space="preserve"> </v>
      </c>
      <c r="X108" s="77" t="str">
        <f>IFERROR(VLOOKUP($H108,'Project Reference'!$A$2:$N$11,14)," ")</f>
        <v xml:space="preserve"> </v>
      </c>
      <c r="Y108" s="77" t="str">
        <f>IFERROR(VLOOKUP($H108,'Project Reference'!$A$2:$O$11,15)," ")</f>
        <v xml:space="preserve"> </v>
      </c>
      <c r="Z108" s="77" t="str">
        <f>IFERROR(VLOOKUP($H108,'Project Reference'!$A$2:$P$11,16)," ")</f>
        <v xml:space="preserve"> </v>
      </c>
      <c r="AA108" s="77" t="str">
        <f>IFERROR(VLOOKUP($H108,'Project Reference'!$A$2:$Q$11,17)," ")</f>
        <v xml:space="preserve"> </v>
      </c>
    </row>
    <row r="109" spans="1:27" s="1" customFormat="1" x14ac:dyDescent="0.45">
      <c r="A109" s="3"/>
      <c r="B109"/>
      <c r="C109" s="120"/>
      <c r="D109" s="120"/>
      <c r="E109" s="27"/>
      <c r="F109" s="76" t="str" cm="1">
        <f t="array" ref="F109">IFERROR(_xlfn.IFS(E109="Hard (Cash)","N/A",E109="Soft (In-Kind)", "Enter Source"),"Select Type")</f>
        <v>Select Type</v>
      </c>
      <c r="G109" s="76"/>
      <c r="H109" s="76" t="str">
        <f>IFERROR(VLOOKUP($G109,'Project Reference'!$T$2:$U$11,2),"Enter Project Number")</f>
        <v>Enter Project Number</v>
      </c>
      <c r="I109"/>
      <c r="J109"/>
      <c r="K109" s="24">
        <f t="shared" si="3"/>
        <v>0</v>
      </c>
      <c r="L109" s="31"/>
      <c r="M109" s="77" t="str">
        <f>IFERROR(VLOOKUP($H109,'Project Reference'!$A$2:$C$11,3)," ")</f>
        <v xml:space="preserve"> </v>
      </c>
      <c r="N109" s="77" t="str">
        <f>IFERROR(VLOOKUP($H109,'Project Reference'!$A$2:$D$11,4)," ")</f>
        <v xml:space="preserve"> </v>
      </c>
      <c r="O109" s="77" t="str">
        <f>IFERROR(VLOOKUP($H109,'Project Reference'!$A$2:$E$11,5)," ")</f>
        <v xml:space="preserve"> </v>
      </c>
      <c r="P109" s="77" t="str">
        <f>IFERROR(VLOOKUP($H109,'Project Reference'!$A$2:$F$11,6,FALSE)," ")</f>
        <v xml:space="preserve"> </v>
      </c>
      <c r="Q109" s="77" t="str">
        <f>IFERROR(VLOOKUP($H109,'Project Reference'!$A$2:$G$11,7,FALSE)," ")</f>
        <v xml:space="preserve"> </v>
      </c>
      <c r="R109" s="77" t="str">
        <f>IFERROR(VLOOKUP($H109,'Project Reference'!$A$2:$H$11,8,FALSE)," ")</f>
        <v xml:space="preserve"> </v>
      </c>
      <c r="S109" s="77" t="str">
        <f>IFERROR(VLOOKUP($H109,'Project Reference'!$A$2:$I$11,9,FALSE)," ")</f>
        <v xml:space="preserve"> </v>
      </c>
      <c r="T109" s="77" t="str">
        <f>IFERROR(VLOOKUP($H109,'Project Reference'!$A$2:$J$11,10,FALSE)," ")</f>
        <v xml:space="preserve"> </v>
      </c>
      <c r="U109" s="77" t="str">
        <f>IFERROR(VLOOKUP($H109,'Project Reference'!$A$2:$K$11,11)," ")</f>
        <v xml:space="preserve"> </v>
      </c>
      <c r="V109" s="77" t="str">
        <f>IFERROR(VLOOKUP($H109,'Project Reference'!$A$2:$L$11,12)," ")</f>
        <v xml:space="preserve"> </v>
      </c>
      <c r="W109" s="77" t="str">
        <f>IFERROR(VLOOKUP($H109,'Project Reference'!$A$2:$M$11,13)," ")</f>
        <v xml:space="preserve"> </v>
      </c>
      <c r="X109" s="77" t="str">
        <f>IFERROR(VLOOKUP($H109,'Project Reference'!$A$2:$N$11,14)," ")</f>
        <v xml:space="preserve"> </v>
      </c>
      <c r="Y109" s="77" t="str">
        <f>IFERROR(VLOOKUP($H109,'Project Reference'!$A$2:$O$11,15)," ")</f>
        <v xml:space="preserve"> </v>
      </c>
      <c r="Z109" s="77" t="str">
        <f>IFERROR(VLOOKUP($H109,'Project Reference'!$A$2:$P$11,16)," ")</f>
        <v xml:space="preserve"> </v>
      </c>
      <c r="AA109" s="77" t="str">
        <f>IFERROR(VLOOKUP($H109,'Project Reference'!$A$2:$Q$11,17)," ")</f>
        <v xml:space="preserve"> </v>
      </c>
    </row>
    <row r="110" spans="1:27" s="1" customFormat="1" x14ac:dyDescent="0.45">
      <c r="A110" s="3"/>
      <c r="B110"/>
      <c r="C110" s="120"/>
      <c r="D110" s="120"/>
      <c r="E110" s="27"/>
      <c r="F110" s="76" t="str" cm="1">
        <f t="array" ref="F110">IFERROR(_xlfn.IFS(E110="Hard (Cash)","N/A",E110="Soft (In-Kind)", "Enter Source"),"Select Type")</f>
        <v>Select Type</v>
      </c>
      <c r="G110" s="76"/>
      <c r="H110" s="76" t="str">
        <f>IFERROR(VLOOKUP($G110,'Project Reference'!$T$2:$U$11,2),"Enter Project Number")</f>
        <v>Enter Project Number</v>
      </c>
      <c r="I110"/>
      <c r="J110"/>
      <c r="K110" s="24">
        <f t="shared" si="3"/>
        <v>0</v>
      </c>
      <c r="L110" s="31"/>
      <c r="M110" s="77" t="str">
        <f>IFERROR(VLOOKUP($H110,'Project Reference'!$A$2:$C$11,3)," ")</f>
        <v xml:space="preserve"> </v>
      </c>
      <c r="N110" s="77" t="str">
        <f>IFERROR(VLOOKUP($H110,'Project Reference'!$A$2:$D$11,4)," ")</f>
        <v xml:space="preserve"> </v>
      </c>
      <c r="O110" s="77" t="str">
        <f>IFERROR(VLOOKUP($H110,'Project Reference'!$A$2:$E$11,5)," ")</f>
        <v xml:space="preserve"> </v>
      </c>
      <c r="P110" s="77" t="str">
        <f>IFERROR(VLOOKUP($H110,'Project Reference'!$A$2:$F$11,6,FALSE)," ")</f>
        <v xml:space="preserve"> </v>
      </c>
      <c r="Q110" s="77" t="str">
        <f>IFERROR(VLOOKUP($H110,'Project Reference'!$A$2:$G$11,7,FALSE)," ")</f>
        <v xml:space="preserve"> </v>
      </c>
      <c r="R110" s="77" t="str">
        <f>IFERROR(VLOOKUP($H110,'Project Reference'!$A$2:$H$11,8,FALSE)," ")</f>
        <v xml:space="preserve"> </v>
      </c>
      <c r="S110" s="77" t="str">
        <f>IFERROR(VLOOKUP($H110,'Project Reference'!$A$2:$I$11,9,FALSE)," ")</f>
        <v xml:space="preserve"> </v>
      </c>
      <c r="T110" s="77" t="str">
        <f>IFERROR(VLOOKUP($H110,'Project Reference'!$A$2:$J$11,10,FALSE)," ")</f>
        <v xml:space="preserve"> </v>
      </c>
      <c r="U110" s="77" t="str">
        <f>IFERROR(VLOOKUP($H110,'Project Reference'!$A$2:$K$11,11)," ")</f>
        <v xml:space="preserve"> </v>
      </c>
      <c r="V110" s="77" t="str">
        <f>IFERROR(VLOOKUP($H110,'Project Reference'!$A$2:$L$11,12)," ")</f>
        <v xml:space="preserve"> </v>
      </c>
      <c r="W110" s="77" t="str">
        <f>IFERROR(VLOOKUP($H110,'Project Reference'!$A$2:$M$11,13)," ")</f>
        <v xml:space="preserve"> </v>
      </c>
      <c r="X110" s="77" t="str">
        <f>IFERROR(VLOOKUP($H110,'Project Reference'!$A$2:$N$11,14)," ")</f>
        <v xml:space="preserve"> </v>
      </c>
      <c r="Y110" s="77" t="str">
        <f>IFERROR(VLOOKUP($H110,'Project Reference'!$A$2:$O$11,15)," ")</f>
        <v xml:space="preserve"> </v>
      </c>
      <c r="Z110" s="77" t="str">
        <f>IFERROR(VLOOKUP($H110,'Project Reference'!$A$2:$P$11,16)," ")</f>
        <v xml:space="preserve"> </v>
      </c>
      <c r="AA110" s="77" t="str">
        <f>IFERROR(VLOOKUP($H110,'Project Reference'!$A$2:$Q$11,17)," ")</f>
        <v xml:space="preserve"> </v>
      </c>
    </row>
    <row r="111" spans="1:27" s="1" customFormat="1" x14ac:dyDescent="0.45">
      <c r="A111" s="3"/>
      <c r="B111"/>
      <c r="C111" s="120"/>
      <c r="D111" s="120"/>
      <c r="E111" s="27"/>
      <c r="F111" s="76" t="str" cm="1">
        <f t="array" ref="F111">IFERROR(_xlfn.IFS(E111="Hard (Cash)","N/A",E111="Soft (In-Kind)", "Enter Source"),"Select Type")</f>
        <v>Select Type</v>
      </c>
      <c r="G111" s="76"/>
      <c r="H111" s="76" t="str">
        <f>IFERROR(VLOOKUP($G111,'Project Reference'!$T$2:$U$11,2),"Enter Project Number")</f>
        <v>Enter Project Number</v>
      </c>
      <c r="I111"/>
      <c r="J111"/>
      <c r="K111" s="24">
        <f t="shared" si="3"/>
        <v>0</v>
      </c>
      <c r="L111" s="31"/>
      <c r="M111" s="77" t="str">
        <f>IFERROR(VLOOKUP($H111,'Project Reference'!$A$2:$C$11,3)," ")</f>
        <v xml:space="preserve"> </v>
      </c>
      <c r="N111" s="77" t="str">
        <f>IFERROR(VLOOKUP($H111,'Project Reference'!$A$2:$D$11,4)," ")</f>
        <v xml:space="preserve"> </v>
      </c>
      <c r="O111" s="77" t="str">
        <f>IFERROR(VLOOKUP($H111,'Project Reference'!$A$2:$E$11,5)," ")</f>
        <v xml:space="preserve"> </v>
      </c>
      <c r="P111" s="77" t="str">
        <f>IFERROR(VLOOKUP($H111,'Project Reference'!$A$2:$F$11,6,FALSE)," ")</f>
        <v xml:space="preserve"> </v>
      </c>
      <c r="Q111" s="77" t="str">
        <f>IFERROR(VLOOKUP($H111,'Project Reference'!$A$2:$G$11,7,FALSE)," ")</f>
        <v xml:space="preserve"> </v>
      </c>
      <c r="R111" s="77" t="str">
        <f>IFERROR(VLOOKUP($H111,'Project Reference'!$A$2:$H$11,8,FALSE)," ")</f>
        <v xml:space="preserve"> </v>
      </c>
      <c r="S111" s="77" t="str">
        <f>IFERROR(VLOOKUP($H111,'Project Reference'!$A$2:$I$11,9,FALSE)," ")</f>
        <v xml:space="preserve"> </v>
      </c>
      <c r="T111" s="77" t="str">
        <f>IFERROR(VLOOKUP($H111,'Project Reference'!$A$2:$J$11,10,FALSE)," ")</f>
        <v xml:space="preserve"> </v>
      </c>
      <c r="U111" s="77" t="str">
        <f>IFERROR(VLOOKUP($H111,'Project Reference'!$A$2:$K$11,11)," ")</f>
        <v xml:space="preserve"> </v>
      </c>
      <c r="V111" s="77" t="str">
        <f>IFERROR(VLOOKUP($H111,'Project Reference'!$A$2:$L$11,12)," ")</f>
        <v xml:space="preserve"> </v>
      </c>
      <c r="W111" s="77" t="str">
        <f>IFERROR(VLOOKUP($H111,'Project Reference'!$A$2:$M$11,13)," ")</f>
        <v xml:space="preserve"> </v>
      </c>
      <c r="X111" s="77" t="str">
        <f>IFERROR(VLOOKUP($H111,'Project Reference'!$A$2:$N$11,14)," ")</f>
        <v xml:space="preserve"> </v>
      </c>
      <c r="Y111" s="77" t="str">
        <f>IFERROR(VLOOKUP($H111,'Project Reference'!$A$2:$O$11,15)," ")</f>
        <v xml:space="preserve"> </v>
      </c>
      <c r="Z111" s="77" t="str">
        <f>IFERROR(VLOOKUP($H111,'Project Reference'!$A$2:$P$11,16)," ")</f>
        <v xml:space="preserve"> </v>
      </c>
      <c r="AA111" s="77" t="str">
        <f>IFERROR(VLOOKUP($H111,'Project Reference'!$A$2:$Q$11,17)," ")</f>
        <v xml:space="preserve"> </v>
      </c>
    </row>
    <row r="112" spans="1:27" s="1" customFormat="1" x14ac:dyDescent="0.45">
      <c r="A112" s="3"/>
      <c r="B112"/>
      <c r="C112" s="120"/>
      <c r="D112" s="120"/>
      <c r="E112" s="27"/>
      <c r="F112" s="76" t="str" cm="1">
        <f t="array" ref="F112">IFERROR(_xlfn.IFS(E112="Hard (Cash)","N/A",E112="Soft (In-Kind)", "Enter Source"),"Select Type")</f>
        <v>Select Type</v>
      </c>
      <c r="G112" s="76"/>
      <c r="H112" s="76" t="str">
        <f>IFERROR(VLOOKUP($G112,'Project Reference'!$T$2:$U$11,2),"Enter Project Number")</f>
        <v>Enter Project Number</v>
      </c>
      <c r="I112"/>
      <c r="J112"/>
      <c r="K112" s="24">
        <f t="shared" si="3"/>
        <v>0</v>
      </c>
      <c r="L112" s="31"/>
      <c r="M112" s="77" t="str">
        <f>IFERROR(VLOOKUP($H112,'Project Reference'!$A$2:$C$11,3)," ")</f>
        <v xml:space="preserve"> </v>
      </c>
      <c r="N112" s="77" t="str">
        <f>IFERROR(VLOOKUP($H112,'Project Reference'!$A$2:$D$11,4)," ")</f>
        <v xml:space="preserve"> </v>
      </c>
      <c r="O112" s="77" t="str">
        <f>IFERROR(VLOOKUP($H112,'Project Reference'!$A$2:$E$11,5)," ")</f>
        <v xml:space="preserve"> </v>
      </c>
      <c r="P112" s="77" t="str">
        <f>IFERROR(VLOOKUP($H112,'Project Reference'!$A$2:$F$11,6,FALSE)," ")</f>
        <v xml:space="preserve"> </v>
      </c>
      <c r="Q112" s="77" t="str">
        <f>IFERROR(VLOOKUP($H112,'Project Reference'!$A$2:$G$11,7,FALSE)," ")</f>
        <v xml:space="preserve"> </v>
      </c>
      <c r="R112" s="77" t="str">
        <f>IFERROR(VLOOKUP($H112,'Project Reference'!$A$2:$H$11,8,FALSE)," ")</f>
        <v xml:space="preserve"> </v>
      </c>
      <c r="S112" s="77" t="str">
        <f>IFERROR(VLOOKUP($H112,'Project Reference'!$A$2:$I$11,9,FALSE)," ")</f>
        <v xml:space="preserve"> </v>
      </c>
      <c r="T112" s="77" t="str">
        <f>IFERROR(VLOOKUP($H112,'Project Reference'!$A$2:$J$11,10,FALSE)," ")</f>
        <v xml:space="preserve"> </v>
      </c>
      <c r="U112" s="77" t="str">
        <f>IFERROR(VLOOKUP($H112,'Project Reference'!$A$2:$K$11,11)," ")</f>
        <v xml:space="preserve"> </v>
      </c>
      <c r="V112" s="77" t="str">
        <f>IFERROR(VLOOKUP($H112,'Project Reference'!$A$2:$L$11,12)," ")</f>
        <v xml:space="preserve"> </v>
      </c>
      <c r="W112" s="77" t="str">
        <f>IFERROR(VLOOKUP($H112,'Project Reference'!$A$2:$M$11,13)," ")</f>
        <v xml:space="preserve"> </v>
      </c>
      <c r="X112" s="77" t="str">
        <f>IFERROR(VLOOKUP($H112,'Project Reference'!$A$2:$N$11,14)," ")</f>
        <v xml:space="preserve"> </v>
      </c>
      <c r="Y112" s="77" t="str">
        <f>IFERROR(VLOOKUP($H112,'Project Reference'!$A$2:$O$11,15)," ")</f>
        <v xml:space="preserve"> </v>
      </c>
      <c r="Z112" s="77" t="str">
        <f>IFERROR(VLOOKUP($H112,'Project Reference'!$A$2:$P$11,16)," ")</f>
        <v xml:space="preserve"> </v>
      </c>
      <c r="AA112" s="77" t="str">
        <f>IFERROR(VLOOKUP($H112,'Project Reference'!$A$2:$Q$11,17)," ")</f>
        <v xml:space="preserve"> </v>
      </c>
    </row>
    <row r="113" spans="1:27" s="1" customFormat="1" x14ac:dyDescent="0.45">
      <c r="A113" s="3"/>
      <c r="B113"/>
      <c r="C113" s="120"/>
      <c r="D113" s="120"/>
      <c r="E113" s="27"/>
      <c r="F113" s="76" t="str" cm="1">
        <f t="array" ref="F113">IFERROR(_xlfn.IFS(E113="Hard (Cash)","N/A",E113="Soft (In-Kind)", "Enter Source"),"Select Type")</f>
        <v>Select Type</v>
      </c>
      <c r="G113" s="76"/>
      <c r="H113" s="76" t="str">
        <f>IFERROR(VLOOKUP($G113,'Project Reference'!$T$2:$U$11,2),"Enter Project Number")</f>
        <v>Enter Project Number</v>
      </c>
      <c r="I113"/>
      <c r="J113"/>
      <c r="K113" s="24">
        <f t="shared" si="3"/>
        <v>0</v>
      </c>
      <c r="L113" s="31"/>
      <c r="M113" s="77" t="str">
        <f>IFERROR(VLOOKUP($H113,'Project Reference'!$A$2:$C$11,3)," ")</f>
        <v xml:space="preserve"> </v>
      </c>
      <c r="N113" s="77" t="str">
        <f>IFERROR(VLOOKUP($H113,'Project Reference'!$A$2:$D$11,4)," ")</f>
        <v xml:space="preserve"> </v>
      </c>
      <c r="O113" s="77" t="str">
        <f>IFERROR(VLOOKUP($H113,'Project Reference'!$A$2:$E$11,5)," ")</f>
        <v xml:space="preserve"> </v>
      </c>
      <c r="P113" s="77" t="str">
        <f>IFERROR(VLOOKUP($H113,'Project Reference'!$A$2:$F$11,6,FALSE)," ")</f>
        <v xml:space="preserve"> </v>
      </c>
      <c r="Q113" s="77" t="str">
        <f>IFERROR(VLOOKUP($H113,'Project Reference'!$A$2:$G$11,7,FALSE)," ")</f>
        <v xml:space="preserve"> </v>
      </c>
      <c r="R113" s="77" t="str">
        <f>IFERROR(VLOOKUP($H113,'Project Reference'!$A$2:$H$11,8,FALSE)," ")</f>
        <v xml:space="preserve"> </v>
      </c>
      <c r="S113" s="77" t="str">
        <f>IFERROR(VLOOKUP($H113,'Project Reference'!$A$2:$I$11,9,FALSE)," ")</f>
        <v xml:space="preserve"> </v>
      </c>
      <c r="T113" s="77" t="str">
        <f>IFERROR(VLOOKUP($H113,'Project Reference'!$A$2:$J$11,10,FALSE)," ")</f>
        <v xml:space="preserve"> </v>
      </c>
      <c r="U113" s="77" t="str">
        <f>IFERROR(VLOOKUP($H113,'Project Reference'!$A$2:$K$11,11)," ")</f>
        <v xml:space="preserve"> </v>
      </c>
      <c r="V113" s="77" t="str">
        <f>IFERROR(VLOOKUP($H113,'Project Reference'!$A$2:$L$11,12)," ")</f>
        <v xml:space="preserve"> </v>
      </c>
      <c r="W113" s="77" t="str">
        <f>IFERROR(VLOOKUP($H113,'Project Reference'!$A$2:$M$11,13)," ")</f>
        <v xml:space="preserve"> </v>
      </c>
      <c r="X113" s="77" t="str">
        <f>IFERROR(VLOOKUP($H113,'Project Reference'!$A$2:$N$11,14)," ")</f>
        <v xml:space="preserve"> </v>
      </c>
      <c r="Y113" s="77" t="str">
        <f>IFERROR(VLOOKUP($H113,'Project Reference'!$A$2:$O$11,15)," ")</f>
        <v xml:space="preserve"> </v>
      </c>
      <c r="Z113" s="77" t="str">
        <f>IFERROR(VLOOKUP($H113,'Project Reference'!$A$2:$P$11,16)," ")</f>
        <v xml:space="preserve"> </v>
      </c>
      <c r="AA113" s="77" t="str">
        <f>IFERROR(VLOOKUP($H113,'Project Reference'!$A$2:$Q$11,17)," ")</f>
        <v xml:space="preserve"> </v>
      </c>
    </row>
    <row r="114" spans="1:27" s="1" customFormat="1" x14ac:dyDescent="0.45">
      <c r="A114" s="3"/>
      <c r="B114"/>
      <c r="C114" s="120"/>
      <c r="D114" s="120"/>
      <c r="E114" s="27"/>
      <c r="F114" s="76" t="str" cm="1">
        <f t="array" ref="F114">IFERROR(_xlfn.IFS(E114="Hard (Cash)","N/A",E114="Soft (In-Kind)", "Enter Source"),"Select Type")</f>
        <v>Select Type</v>
      </c>
      <c r="G114" s="76"/>
      <c r="H114" s="76" t="str">
        <f>IFERROR(VLOOKUP($G114,'Project Reference'!$T$2:$U$11,2),"Enter Project Number")</f>
        <v>Enter Project Number</v>
      </c>
      <c r="I114"/>
      <c r="J114"/>
      <c r="K114" s="24">
        <f t="shared" si="3"/>
        <v>0</v>
      </c>
      <c r="L114" s="31"/>
      <c r="M114" s="77" t="str">
        <f>IFERROR(VLOOKUP($H114,'Project Reference'!$A$2:$C$11,3)," ")</f>
        <v xml:space="preserve"> </v>
      </c>
      <c r="N114" s="77" t="str">
        <f>IFERROR(VLOOKUP($H114,'Project Reference'!$A$2:$D$11,4)," ")</f>
        <v xml:space="preserve"> </v>
      </c>
      <c r="O114" s="77" t="str">
        <f>IFERROR(VLOOKUP($H114,'Project Reference'!$A$2:$E$11,5)," ")</f>
        <v xml:space="preserve"> </v>
      </c>
      <c r="P114" s="77" t="str">
        <f>IFERROR(VLOOKUP($H114,'Project Reference'!$A$2:$F$11,6,FALSE)," ")</f>
        <v xml:space="preserve"> </v>
      </c>
      <c r="Q114" s="77" t="str">
        <f>IFERROR(VLOOKUP($H114,'Project Reference'!$A$2:$G$11,7,FALSE)," ")</f>
        <v xml:space="preserve"> </v>
      </c>
      <c r="R114" s="77" t="str">
        <f>IFERROR(VLOOKUP($H114,'Project Reference'!$A$2:$H$11,8,FALSE)," ")</f>
        <v xml:space="preserve"> </v>
      </c>
      <c r="S114" s="77" t="str">
        <f>IFERROR(VLOOKUP($H114,'Project Reference'!$A$2:$I$11,9,FALSE)," ")</f>
        <v xml:space="preserve"> </v>
      </c>
      <c r="T114" s="77" t="str">
        <f>IFERROR(VLOOKUP($H114,'Project Reference'!$A$2:$J$11,10,FALSE)," ")</f>
        <v xml:space="preserve"> </v>
      </c>
      <c r="U114" s="77" t="str">
        <f>IFERROR(VLOOKUP($H114,'Project Reference'!$A$2:$K$11,11)," ")</f>
        <v xml:space="preserve"> </v>
      </c>
      <c r="V114" s="77" t="str">
        <f>IFERROR(VLOOKUP($H114,'Project Reference'!$A$2:$L$11,12)," ")</f>
        <v xml:space="preserve"> </v>
      </c>
      <c r="W114" s="77" t="str">
        <f>IFERROR(VLOOKUP($H114,'Project Reference'!$A$2:$M$11,13)," ")</f>
        <v xml:space="preserve"> </v>
      </c>
      <c r="X114" s="77" t="str">
        <f>IFERROR(VLOOKUP($H114,'Project Reference'!$A$2:$N$11,14)," ")</f>
        <v xml:space="preserve"> </v>
      </c>
      <c r="Y114" s="77" t="str">
        <f>IFERROR(VLOOKUP($H114,'Project Reference'!$A$2:$O$11,15)," ")</f>
        <v xml:space="preserve"> </v>
      </c>
      <c r="Z114" s="77" t="str">
        <f>IFERROR(VLOOKUP($H114,'Project Reference'!$A$2:$P$11,16)," ")</f>
        <v xml:space="preserve"> </v>
      </c>
      <c r="AA114" s="77" t="str">
        <f>IFERROR(VLOOKUP($H114,'Project Reference'!$A$2:$Q$11,17)," ")</f>
        <v xml:space="preserve"> </v>
      </c>
    </row>
    <row r="115" spans="1:27" s="1" customFormat="1" x14ac:dyDescent="0.45">
      <c r="A115" s="3"/>
      <c r="B115"/>
      <c r="C115" s="120"/>
      <c r="D115" s="120"/>
      <c r="E115" s="27"/>
      <c r="F115" s="76" t="str" cm="1">
        <f t="array" ref="F115">IFERROR(_xlfn.IFS(E115="Hard (Cash)","N/A",E115="Soft (In-Kind)", "Enter Source"),"Select Type")</f>
        <v>Select Type</v>
      </c>
      <c r="G115" s="76"/>
      <c r="H115" s="76" t="str">
        <f>IFERROR(VLOOKUP($G115,'Project Reference'!$T$2:$U$11,2),"Enter Project Number")</f>
        <v>Enter Project Number</v>
      </c>
      <c r="I115"/>
      <c r="J115"/>
      <c r="K115" s="24">
        <f t="shared" si="3"/>
        <v>0</v>
      </c>
      <c r="L115" s="31"/>
      <c r="M115" s="77" t="str">
        <f>IFERROR(VLOOKUP($H115,'Project Reference'!$A$2:$C$11,3)," ")</f>
        <v xml:space="preserve"> </v>
      </c>
      <c r="N115" s="77" t="str">
        <f>IFERROR(VLOOKUP($H115,'Project Reference'!$A$2:$D$11,4)," ")</f>
        <v xml:space="preserve"> </v>
      </c>
      <c r="O115" s="77" t="str">
        <f>IFERROR(VLOOKUP($H115,'Project Reference'!$A$2:$E$11,5)," ")</f>
        <v xml:space="preserve"> </v>
      </c>
      <c r="P115" s="77" t="str">
        <f>IFERROR(VLOOKUP($H115,'Project Reference'!$A$2:$F$11,6,FALSE)," ")</f>
        <v xml:space="preserve"> </v>
      </c>
      <c r="Q115" s="77" t="str">
        <f>IFERROR(VLOOKUP($H115,'Project Reference'!$A$2:$G$11,7,FALSE)," ")</f>
        <v xml:space="preserve"> </v>
      </c>
      <c r="R115" s="77" t="str">
        <f>IFERROR(VLOOKUP($H115,'Project Reference'!$A$2:$H$11,8,FALSE)," ")</f>
        <v xml:space="preserve"> </v>
      </c>
      <c r="S115" s="77" t="str">
        <f>IFERROR(VLOOKUP($H115,'Project Reference'!$A$2:$I$11,9,FALSE)," ")</f>
        <v xml:space="preserve"> </v>
      </c>
      <c r="T115" s="77" t="str">
        <f>IFERROR(VLOOKUP($H115,'Project Reference'!$A$2:$J$11,10,FALSE)," ")</f>
        <v xml:space="preserve"> </v>
      </c>
      <c r="U115" s="77" t="str">
        <f>IFERROR(VLOOKUP($H115,'Project Reference'!$A$2:$K$11,11)," ")</f>
        <v xml:space="preserve"> </v>
      </c>
      <c r="V115" s="77" t="str">
        <f>IFERROR(VLOOKUP($H115,'Project Reference'!$A$2:$L$11,12)," ")</f>
        <v xml:space="preserve"> </v>
      </c>
      <c r="W115" s="77" t="str">
        <f>IFERROR(VLOOKUP($H115,'Project Reference'!$A$2:$M$11,13)," ")</f>
        <v xml:space="preserve"> </v>
      </c>
      <c r="X115" s="77" t="str">
        <f>IFERROR(VLOOKUP($H115,'Project Reference'!$A$2:$N$11,14)," ")</f>
        <v xml:space="preserve"> </v>
      </c>
      <c r="Y115" s="77" t="str">
        <f>IFERROR(VLOOKUP($H115,'Project Reference'!$A$2:$O$11,15)," ")</f>
        <v xml:space="preserve"> </v>
      </c>
      <c r="Z115" s="77" t="str">
        <f>IFERROR(VLOOKUP($H115,'Project Reference'!$A$2:$P$11,16)," ")</f>
        <v xml:space="preserve"> </v>
      </c>
      <c r="AA115" s="77" t="str">
        <f>IFERROR(VLOOKUP($H115,'Project Reference'!$A$2:$Q$11,17)," ")</f>
        <v xml:space="preserve"> </v>
      </c>
    </row>
    <row r="116" spans="1:27" s="1" customFormat="1" x14ac:dyDescent="0.45">
      <c r="A116" s="3"/>
      <c r="B116"/>
      <c r="C116" s="120"/>
      <c r="D116" s="120"/>
      <c r="E116" s="27"/>
      <c r="F116" s="76" t="str" cm="1">
        <f t="array" ref="F116">IFERROR(_xlfn.IFS(E116="Hard (Cash)","N/A",E116="Soft (In-Kind)", "Enter Source"),"Select Type")</f>
        <v>Select Type</v>
      </c>
      <c r="G116" s="76"/>
      <c r="H116" s="76" t="str">
        <f>IFERROR(VLOOKUP($G116,'Project Reference'!$T$2:$U$11,2),"Enter Project Number")</f>
        <v>Enter Project Number</v>
      </c>
      <c r="I116"/>
      <c r="J116"/>
      <c r="K116" s="24">
        <f t="shared" si="3"/>
        <v>0</v>
      </c>
      <c r="L116" s="31"/>
      <c r="M116" s="77" t="str">
        <f>IFERROR(VLOOKUP($H116,'Project Reference'!$A$2:$C$11,3)," ")</f>
        <v xml:space="preserve"> </v>
      </c>
      <c r="N116" s="77" t="str">
        <f>IFERROR(VLOOKUP($H116,'Project Reference'!$A$2:$D$11,4)," ")</f>
        <v xml:space="preserve"> </v>
      </c>
      <c r="O116" s="77" t="str">
        <f>IFERROR(VLOOKUP($H116,'Project Reference'!$A$2:$E$11,5)," ")</f>
        <v xml:space="preserve"> </v>
      </c>
      <c r="P116" s="77" t="str">
        <f>IFERROR(VLOOKUP($H116,'Project Reference'!$A$2:$F$11,6,FALSE)," ")</f>
        <v xml:space="preserve"> </v>
      </c>
      <c r="Q116" s="77" t="str">
        <f>IFERROR(VLOOKUP($H116,'Project Reference'!$A$2:$G$11,7,FALSE)," ")</f>
        <v xml:space="preserve"> </v>
      </c>
      <c r="R116" s="77" t="str">
        <f>IFERROR(VLOOKUP($H116,'Project Reference'!$A$2:$H$11,8,FALSE)," ")</f>
        <v xml:space="preserve"> </v>
      </c>
      <c r="S116" s="77" t="str">
        <f>IFERROR(VLOOKUP($H116,'Project Reference'!$A$2:$I$11,9,FALSE)," ")</f>
        <v xml:space="preserve"> </v>
      </c>
      <c r="T116" s="77" t="str">
        <f>IFERROR(VLOOKUP($H116,'Project Reference'!$A$2:$J$11,10,FALSE)," ")</f>
        <v xml:space="preserve"> </v>
      </c>
      <c r="U116" s="77" t="str">
        <f>IFERROR(VLOOKUP($H116,'Project Reference'!$A$2:$K$11,11)," ")</f>
        <v xml:space="preserve"> </v>
      </c>
      <c r="V116" s="77" t="str">
        <f>IFERROR(VLOOKUP($H116,'Project Reference'!$A$2:$L$11,12)," ")</f>
        <v xml:space="preserve"> </v>
      </c>
      <c r="W116" s="77" t="str">
        <f>IFERROR(VLOOKUP($H116,'Project Reference'!$A$2:$M$11,13)," ")</f>
        <v xml:space="preserve"> </v>
      </c>
      <c r="X116" s="77" t="str">
        <f>IFERROR(VLOOKUP($H116,'Project Reference'!$A$2:$N$11,14)," ")</f>
        <v xml:space="preserve"> </v>
      </c>
      <c r="Y116" s="77" t="str">
        <f>IFERROR(VLOOKUP($H116,'Project Reference'!$A$2:$O$11,15)," ")</f>
        <v xml:space="preserve"> </v>
      </c>
      <c r="Z116" s="77" t="str">
        <f>IFERROR(VLOOKUP($H116,'Project Reference'!$A$2:$P$11,16)," ")</f>
        <v xml:space="preserve"> </v>
      </c>
      <c r="AA116" s="77" t="str">
        <f>IFERROR(VLOOKUP($H116,'Project Reference'!$A$2:$Q$11,17)," ")</f>
        <v xml:space="preserve"> </v>
      </c>
    </row>
    <row r="117" spans="1:27" s="1" customFormat="1" x14ac:dyDescent="0.45">
      <c r="A117" s="3"/>
      <c r="B117"/>
      <c r="C117" s="120"/>
      <c r="D117" s="120"/>
      <c r="E117" s="27"/>
      <c r="F117" s="76" t="str" cm="1">
        <f t="array" ref="F117">IFERROR(_xlfn.IFS(E117="Hard (Cash)","N/A",E117="Soft (In-Kind)", "Enter Source"),"Select Type")</f>
        <v>Select Type</v>
      </c>
      <c r="G117" s="76"/>
      <c r="H117" s="76" t="str">
        <f>IFERROR(VLOOKUP($G117,'Project Reference'!$T$2:$U$11,2),"Enter Project Number")</f>
        <v>Enter Project Number</v>
      </c>
      <c r="I117"/>
      <c r="J117"/>
      <c r="K117" s="24">
        <f t="shared" si="3"/>
        <v>0</v>
      </c>
      <c r="L117" s="31"/>
      <c r="M117" s="77" t="str">
        <f>IFERROR(VLOOKUP($H117,'Project Reference'!$A$2:$C$11,3)," ")</f>
        <v xml:space="preserve"> </v>
      </c>
      <c r="N117" s="77" t="str">
        <f>IFERROR(VLOOKUP($H117,'Project Reference'!$A$2:$D$11,4)," ")</f>
        <v xml:space="preserve"> </v>
      </c>
      <c r="O117" s="77" t="str">
        <f>IFERROR(VLOOKUP($H117,'Project Reference'!$A$2:$E$11,5)," ")</f>
        <v xml:space="preserve"> </v>
      </c>
      <c r="P117" s="77" t="str">
        <f>IFERROR(VLOOKUP($H117,'Project Reference'!$A$2:$F$11,6,FALSE)," ")</f>
        <v xml:space="preserve"> </v>
      </c>
      <c r="Q117" s="77" t="str">
        <f>IFERROR(VLOOKUP($H117,'Project Reference'!$A$2:$G$11,7,FALSE)," ")</f>
        <v xml:space="preserve"> </v>
      </c>
      <c r="R117" s="77" t="str">
        <f>IFERROR(VLOOKUP($H117,'Project Reference'!$A$2:$H$11,8,FALSE)," ")</f>
        <v xml:space="preserve"> </v>
      </c>
      <c r="S117" s="77" t="str">
        <f>IFERROR(VLOOKUP($H117,'Project Reference'!$A$2:$I$11,9,FALSE)," ")</f>
        <v xml:space="preserve"> </v>
      </c>
      <c r="T117" s="77" t="str">
        <f>IFERROR(VLOOKUP($H117,'Project Reference'!$A$2:$J$11,10,FALSE)," ")</f>
        <v xml:space="preserve"> </v>
      </c>
      <c r="U117" s="77" t="str">
        <f>IFERROR(VLOOKUP($H117,'Project Reference'!$A$2:$K$11,11)," ")</f>
        <v xml:space="preserve"> </v>
      </c>
      <c r="V117" s="77" t="str">
        <f>IFERROR(VLOOKUP($H117,'Project Reference'!$A$2:$L$11,12)," ")</f>
        <v xml:space="preserve"> </v>
      </c>
      <c r="W117" s="77" t="str">
        <f>IFERROR(VLOOKUP($H117,'Project Reference'!$A$2:$M$11,13)," ")</f>
        <v xml:space="preserve"> </v>
      </c>
      <c r="X117" s="77" t="str">
        <f>IFERROR(VLOOKUP($H117,'Project Reference'!$A$2:$N$11,14)," ")</f>
        <v xml:space="preserve"> </v>
      </c>
      <c r="Y117" s="77" t="str">
        <f>IFERROR(VLOOKUP($H117,'Project Reference'!$A$2:$O$11,15)," ")</f>
        <v xml:space="preserve"> </v>
      </c>
      <c r="Z117" s="77" t="str">
        <f>IFERROR(VLOOKUP($H117,'Project Reference'!$A$2:$P$11,16)," ")</f>
        <v xml:space="preserve"> </v>
      </c>
      <c r="AA117" s="77" t="str">
        <f>IFERROR(VLOOKUP($H117,'Project Reference'!$A$2:$Q$11,17)," ")</f>
        <v xml:space="preserve"> </v>
      </c>
    </row>
    <row r="118" spans="1:27" s="1" customFormat="1" x14ac:dyDescent="0.45">
      <c r="A118" s="3"/>
      <c r="B118"/>
      <c r="C118" s="120"/>
      <c r="D118" s="120"/>
      <c r="E118" s="27"/>
      <c r="F118" s="76" t="str" cm="1">
        <f t="array" ref="F118">IFERROR(_xlfn.IFS(E118="Hard (Cash)","N/A",E118="Soft (In-Kind)", "Enter Source"),"Select Type")</f>
        <v>Select Type</v>
      </c>
      <c r="G118" s="76"/>
      <c r="H118" s="76" t="str">
        <f>IFERROR(VLOOKUP($G118,'Project Reference'!$T$2:$U$11,2),"Enter Project Number")</f>
        <v>Enter Project Number</v>
      </c>
      <c r="I118"/>
      <c r="J118"/>
      <c r="K118" s="24">
        <f t="shared" si="3"/>
        <v>0</v>
      </c>
      <c r="L118" s="31"/>
      <c r="M118" s="77" t="str">
        <f>IFERROR(VLOOKUP($H118,'Project Reference'!$A$2:$C$11,3)," ")</f>
        <v xml:space="preserve"> </v>
      </c>
      <c r="N118" s="77" t="str">
        <f>IFERROR(VLOOKUP($H118,'Project Reference'!$A$2:$D$11,4)," ")</f>
        <v xml:space="preserve"> </v>
      </c>
      <c r="O118" s="77" t="str">
        <f>IFERROR(VLOOKUP($H118,'Project Reference'!$A$2:$E$11,5)," ")</f>
        <v xml:space="preserve"> </v>
      </c>
      <c r="P118" s="77" t="str">
        <f>IFERROR(VLOOKUP($H118,'Project Reference'!$A$2:$F$11,6,FALSE)," ")</f>
        <v xml:space="preserve"> </v>
      </c>
      <c r="Q118" s="77" t="str">
        <f>IFERROR(VLOOKUP($H118,'Project Reference'!$A$2:$G$11,7,FALSE)," ")</f>
        <v xml:space="preserve"> </v>
      </c>
      <c r="R118" s="77" t="str">
        <f>IFERROR(VLOOKUP($H118,'Project Reference'!$A$2:$H$11,8,FALSE)," ")</f>
        <v xml:space="preserve"> </v>
      </c>
      <c r="S118" s="77" t="str">
        <f>IFERROR(VLOOKUP($H118,'Project Reference'!$A$2:$I$11,9,FALSE)," ")</f>
        <v xml:space="preserve"> </v>
      </c>
      <c r="T118" s="77" t="str">
        <f>IFERROR(VLOOKUP($H118,'Project Reference'!$A$2:$J$11,10,FALSE)," ")</f>
        <v xml:space="preserve"> </v>
      </c>
      <c r="U118" s="77" t="str">
        <f>IFERROR(VLOOKUP($H118,'Project Reference'!$A$2:$K$11,11)," ")</f>
        <v xml:space="preserve"> </v>
      </c>
      <c r="V118" s="77" t="str">
        <f>IFERROR(VLOOKUP($H118,'Project Reference'!$A$2:$L$11,12)," ")</f>
        <v xml:space="preserve"> </v>
      </c>
      <c r="W118" s="77" t="str">
        <f>IFERROR(VLOOKUP($H118,'Project Reference'!$A$2:$M$11,13)," ")</f>
        <v xml:space="preserve"> </v>
      </c>
      <c r="X118" s="77" t="str">
        <f>IFERROR(VLOOKUP($H118,'Project Reference'!$A$2:$N$11,14)," ")</f>
        <v xml:space="preserve"> </v>
      </c>
      <c r="Y118" s="77" t="str">
        <f>IFERROR(VLOOKUP($H118,'Project Reference'!$A$2:$O$11,15)," ")</f>
        <v xml:space="preserve"> </v>
      </c>
      <c r="Z118" s="77" t="str">
        <f>IFERROR(VLOOKUP($H118,'Project Reference'!$A$2:$P$11,16)," ")</f>
        <v xml:space="preserve"> </v>
      </c>
      <c r="AA118" s="77" t="str">
        <f>IFERROR(VLOOKUP($H118,'Project Reference'!$A$2:$Q$11,17)," ")</f>
        <v xml:space="preserve"> </v>
      </c>
    </row>
    <row r="119" spans="1:27" s="1" customFormat="1" x14ac:dyDescent="0.45">
      <c r="A119" s="3"/>
      <c r="B119"/>
      <c r="C119" s="120"/>
      <c r="D119" s="120"/>
      <c r="E119" s="27"/>
      <c r="F119" s="76" t="str" cm="1">
        <f t="array" ref="F119">IFERROR(_xlfn.IFS(E119="Hard (Cash)","N/A",E119="Soft (In-Kind)", "Enter Source"),"Select Type")</f>
        <v>Select Type</v>
      </c>
      <c r="G119" s="76"/>
      <c r="H119" s="76" t="str">
        <f>IFERROR(VLOOKUP($G119,'Project Reference'!$T$2:$U$11,2),"Enter Project Number")</f>
        <v>Enter Project Number</v>
      </c>
      <c r="I119"/>
      <c r="J119"/>
      <c r="K119" s="24">
        <f t="shared" si="3"/>
        <v>0</v>
      </c>
      <c r="L119" s="31"/>
      <c r="M119" s="77" t="str">
        <f>IFERROR(VLOOKUP($H119,'Project Reference'!$A$2:$C$11,3)," ")</f>
        <v xml:space="preserve"> </v>
      </c>
      <c r="N119" s="77" t="str">
        <f>IFERROR(VLOOKUP($H119,'Project Reference'!$A$2:$D$11,4)," ")</f>
        <v xml:space="preserve"> </v>
      </c>
      <c r="O119" s="77" t="str">
        <f>IFERROR(VLOOKUP($H119,'Project Reference'!$A$2:$E$11,5)," ")</f>
        <v xml:space="preserve"> </v>
      </c>
      <c r="P119" s="77" t="str">
        <f>IFERROR(VLOOKUP($H119,'Project Reference'!$A$2:$F$11,6,FALSE)," ")</f>
        <v xml:space="preserve"> </v>
      </c>
      <c r="Q119" s="77" t="str">
        <f>IFERROR(VLOOKUP($H119,'Project Reference'!$A$2:$G$11,7,FALSE)," ")</f>
        <v xml:space="preserve"> </v>
      </c>
      <c r="R119" s="77" t="str">
        <f>IFERROR(VLOOKUP($H119,'Project Reference'!$A$2:$H$11,8,FALSE)," ")</f>
        <v xml:space="preserve"> </v>
      </c>
      <c r="S119" s="77" t="str">
        <f>IFERROR(VLOOKUP($H119,'Project Reference'!$A$2:$I$11,9,FALSE)," ")</f>
        <v xml:space="preserve"> </v>
      </c>
      <c r="T119" s="77" t="str">
        <f>IFERROR(VLOOKUP($H119,'Project Reference'!$A$2:$J$11,10,FALSE)," ")</f>
        <v xml:space="preserve"> </v>
      </c>
      <c r="U119" s="77" t="str">
        <f>IFERROR(VLOOKUP($H119,'Project Reference'!$A$2:$K$11,11)," ")</f>
        <v xml:space="preserve"> </v>
      </c>
      <c r="V119" s="77" t="str">
        <f>IFERROR(VLOOKUP($H119,'Project Reference'!$A$2:$L$11,12)," ")</f>
        <v xml:space="preserve"> </v>
      </c>
      <c r="W119" s="77" t="str">
        <f>IFERROR(VLOOKUP($H119,'Project Reference'!$A$2:$M$11,13)," ")</f>
        <v xml:space="preserve"> </v>
      </c>
      <c r="X119" s="77" t="str">
        <f>IFERROR(VLOOKUP($H119,'Project Reference'!$A$2:$N$11,14)," ")</f>
        <v xml:space="preserve"> </v>
      </c>
      <c r="Y119" s="77" t="str">
        <f>IFERROR(VLOOKUP($H119,'Project Reference'!$A$2:$O$11,15)," ")</f>
        <v xml:space="preserve"> </v>
      </c>
      <c r="Z119" s="77" t="str">
        <f>IFERROR(VLOOKUP($H119,'Project Reference'!$A$2:$P$11,16)," ")</f>
        <v xml:space="preserve"> </v>
      </c>
      <c r="AA119" s="77" t="str">
        <f>IFERROR(VLOOKUP($H119,'Project Reference'!$A$2:$Q$11,17)," ")</f>
        <v xml:space="preserve"> </v>
      </c>
    </row>
    <row r="120" spans="1:27" s="1" customFormat="1" x14ac:dyDescent="0.45">
      <c r="A120" s="3"/>
      <c r="B120"/>
      <c r="C120" s="120"/>
      <c r="D120" s="120"/>
      <c r="E120" s="27"/>
      <c r="F120" s="76" t="str" cm="1">
        <f t="array" ref="F120">IFERROR(_xlfn.IFS(E120="Hard (Cash)","N/A",E120="Soft (In-Kind)", "Enter Source"),"Select Type")</f>
        <v>Select Type</v>
      </c>
      <c r="G120" s="76"/>
      <c r="H120" s="76" t="str">
        <f>IFERROR(VLOOKUP($G120,'Project Reference'!$T$2:$U$11,2),"Enter Project Number")</f>
        <v>Enter Project Number</v>
      </c>
      <c r="I120"/>
      <c r="J120"/>
      <c r="K120" s="24">
        <f t="shared" si="3"/>
        <v>0</v>
      </c>
      <c r="L120" s="31"/>
      <c r="M120" s="77" t="str">
        <f>IFERROR(VLOOKUP($H120,'Project Reference'!$A$2:$C$11,3)," ")</f>
        <v xml:space="preserve"> </v>
      </c>
      <c r="N120" s="77" t="str">
        <f>IFERROR(VLOOKUP($H120,'Project Reference'!$A$2:$D$11,4)," ")</f>
        <v xml:space="preserve"> </v>
      </c>
      <c r="O120" s="77" t="str">
        <f>IFERROR(VLOOKUP($H120,'Project Reference'!$A$2:$E$11,5)," ")</f>
        <v xml:space="preserve"> </v>
      </c>
      <c r="P120" s="77" t="str">
        <f>IFERROR(VLOOKUP($H120,'Project Reference'!$A$2:$F$11,6,FALSE)," ")</f>
        <v xml:space="preserve"> </v>
      </c>
      <c r="Q120" s="77" t="str">
        <f>IFERROR(VLOOKUP($H120,'Project Reference'!$A$2:$G$11,7,FALSE)," ")</f>
        <v xml:space="preserve"> </v>
      </c>
      <c r="R120" s="77" t="str">
        <f>IFERROR(VLOOKUP($H120,'Project Reference'!$A$2:$H$11,8,FALSE)," ")</f>
        <v xml:space="preserve"> </v>
      </c>
      <c r="S120" s="77" t="str">
        <f>IFERROR(VLOOKUP($H120,'Project Reference'!$A$2:$I$11,9,FALSE)," ")</f>
        <v xml:space="preserve"> </v>
      </c>
      <c r="T120" s="77" t="str">
        <f>IFERROR(VLOOKUP($H120,'Project Reference'!$A$2:$J$11,10,FALSE)," ")</f>
        <v xml:space="preserve"> </v>
      </c>
      <c r="U120" s="77" t="str">
        <f>IFERROR(VLOOKUP($H120,'Project Reference'!$A$2:$K$11,11)," ")</f>
        <v xml:space="preserve"> </v>
      </c>
      <c r="V120" s="77" t="str">
        <f>IFERROR(VLOOKUP($H120,'Project Reference'!$A$2:$L$11,12)," ")</f>
        <v xml:space="preserve"> </v>
      </c>
      <c r="W120" s="77" t="str">
        <f>IFERROR(VLOOKUP($H120,'Project Reference'!$A$2:$M$11,13)," ")</f>
        <v xml:space="preserve"> </v>
      </c>
      <c r="X120" s="77" t="str">
        <f>IFERROR(VLOOKUP($H120,'Project Reference'!$A$2:$N$11,14)," ")</f>
        <v xml:space="preserve"> </v>
      </c>
      <c r="Y120" s="77" t="str">
        <f>IFERROR(VLOOKUP($H120,'Project Reference'!$A$2:$O$11,15)," ")</f>
        <v xml:space="preserve"> </v>
      </c>
      <c r="Z120" s="77" t="str">
        <f>IFERROR(VLOOKUP($H120,'Project Reference'!$A$2:$P$11,16)," ")</f>
        <v xml:space="preserve"> </v>
      </c>
      <c r="AA120" s="77" t="str">
        <f>IFERROR(VLOOKUP($H120,'Project Reference'!$A$2:$Q$11,17)," ")</f>
        <v xml:space="preserve"> </v>
      </c>
    </row>
    <row r="121" spans="1:27" s="1" customFormat="1" x14ac:dyDescent="0.45">
      <c r="A121" s="3"/>
      <c r="B121"/>
      <c r="C121" s="120"/>
      <c r="D121" s="120"/>
      <c r="E121" s="27"/>
      <c r="F121" s="76" t="str" cm="1">
        <f t="array" ref="F121">IFERROR(_xlfn.IFS(E121="Hard (Cash)","N/A",E121="Soft (In-Kind)", "Enter Source"),"Select Type")</f>
        <v>Select Type</v>
      </c>
      <c r="G121" s="76"/>
      <c r="H121" s="76" t="str">
        <f>IFERROR(VLOOKUP($G121,'Project Reference'!$T$2:$U$11,2),"Enter Project Number")</f>
        <v>Enter Project Number</v>
      </c>
      <c r="I121"/>
      <c r="J121"/>
      <c r="K121" s="24">
        <f t="shared" si="3"/>
        <v>0</v>
      </c>
      <c r="L121" s="31"/>
      <c r="M121" s="77" t="str">
        <f>IFERROR(VLOOKUP($H121,'Project Reference'!$A$2:$C$11,3)," ")</f>
        <v xml:space="preserve"> </v>
      </c>
      <c r="N121" s="77" t="str">
        <f>IFERROR(VLOOKUP($H121,'Project Reference'!$A$2:$D$11,4)," ")</f>
        <v xml:space="preserve"> </v>
      </c>
      <c r="O121" s="77" t="str">
        <f>IFERROR(VLOOKUP($H121,'Project Reference'!$A$2:$E$11,5)," ")</f>
        <v xml:space="preserve"> </v>
      </c>
      <c r="P121" s="77" t="str">
        <f>IFERROR(VLOOKUP($H121,'Project Reference'!$A$2:$F$11,6,FALSE)," ")</f>
        <v xml:space="preserve"> </v>
      </c>
      <c r="Q121" s="77" t="str">
        <f>IFERROR(VLOOKUP($H121,'Project Reference'!$A$2:$G$11,7,FALSE)," ")</f>
        <v xml:space="preserve"> </v>
      </c>
      <c r="R121" s="77" t="str">
        <f>IFERROR(VLOOKUP($H121,'Project Reference'!$A$2:$H$11,8,FALSE)," ")</f>
        <v xml:space="preserve"> </v>
      </c>
      <c r="S121" s="77" t="str">
        <f>IFERROR(VLOOKUP($H121,'Project Reference'!$A$2:$I$11,9,FALSE)," ")</f>
        <v xml:space="preserve"> </v>
      </c>
      <c r="T121" s="77" t="str">
        <f>IFERROR(VLOOKUP($H121,'Project Reference'!$A$2:$J$11,10,FALSE)," ")</f>
        <v xml:space="preserve"> </v>
      </c>
      <c r="U121" s="77" t="str">
        <f>IFERROR(VLOOKUP($H121,'Project Reference'!$A$2:$K$11,11)," ")</f>
        <v xml:space="preserve"> </v>
      </c>
      <c r="V121" s="77" t="str">
        <f>IFERROR(VLOOKUP($H121,'Project Reference'!$A$2:$L$11,12)," ")</f>
        <v xml:space="preserve"> </v>
      </c>
      <c r="W121" s="77" t="str">
        <f>IFERROR(VLOOKUP($H121,'Project Reference'!$A$2:$M$11,13)," ")</f>
        <v xml:space="preserve"> </v>
      </c>
      <c r="X121" s="77" t="str">
        <f>IFERROR(VLOOKUP($H121,'Project Reference'!$A$2:$N$11,14)," ")</f>
        <v xml:space="preserve"> </v>
      </c>
      <c r="Y121" s="77" t="str">
        <f>IFERROR(VLOOKUP($H121,'Project Reference'!$A$2:$O$11,15)," ")</f>
        <v xml:space="preserve"> </v>
      </c>
      <c r="Z121" s="77" t="str">
        <f>IFERROR(VLOOKUP($H121,'Project Reference'!$A$2:$P$11,16)," ")</f>
        <v xml:space="preserve"> </v>
      </c>
      <c r="AA121" s="77" t="str">
        <f>IFERROR(VLOOKUP($H121,'Project Reference'!$A$2:$Q$11,17)," ")</f>
        <v xml:space="preserve"> </v>
      </c>
    </row>
    <row r="122" spans="1:27" s="1" customFormat="1" x14ac:dyDescent="0.45">
      <c r="A122" s="3"/>
      <c r="B122"/>
      <c r="C122" s="120"/>
      <c r="D122" s="120"/>
      <c r="E122" s="27"/>
      <c r="F122" s="76" t="str" cm="1">
        <f t="array" ref="F122">IFERROR(_xlfn.IFS(E122="Hard (Cash)","N/A",E122="Soft (In-Kind)", "Enter Source"),"Select Type")</f>
        <v>Select Type</v>
      </c>
      <c r="G122" s="76"/>
      <c r="H122" s="76" t="str">
        <f>IFERROR(VLOOKUP($G122,'Project Reference'!$T$2:$U$11,2),"Enter Project Number")</f>
        <v>Enter Project Number</v>
      </c>
      <c r="I122"/>
      <c r="J122"/>
      <c r="K122" s="24">
        <f t="shared" si="3"/>
        <v>0</v>
      </c>
      <c r="L122" s="31"/>
      <c r="M122" s="77" t="str">
        <f>IFERROR(VLOOKUP($H122,'Project Reference'!$A$2:$C$11,3)," ")</f>
        <v xml:space="preserve"> </v>
      </c>
      <c r="N122" s="77" t="str">
        <f>IFERROR(VLOOKUP($H122,'Project Reference'!$A$2:$D$11,4)," ")</f>
        <v xml:space="preserve"> </v>
      </c>
      <c r="O122" s="77" t="str">
        <f>IFERROR(VLOOKUP($H122,'Project Reference'!$A$2:$E$11,5)," ")</f>
        <v xml:space="preserve"> </v>
      </c>
      <c r="P122" s="77" t="str">
        <f>IFERROR(VLOOKUP($H122,'Project Reference'!$A$2:$F$11,6,FALSE)," ")</f>
        <v xml:space="preserve"> </v>
      </c>
      <c r="Q122" s="77" t="str">
        <f>IFERROR(VLOOKUP($H122,'Project Reference'!$A$2:$G$11,7,FALSE)," ")</f>
        <v xml:space="preserve"> </v>
      </c>
      <c r="R122" s="77" t="str">
        <f>IFERROR(VLOOKUP($H122,'Project Reference'!$A$2:$H$11,8,FALSE)," ")</f>
        <v xml:space="preserve"> </v>
      </c>
      <c r="S122" s="77" t="str">
        <f>IFERROR(VLOOKUP($H122,'Project Reference'!$A$2:$I$11,9,FALSE)," ")</f>
        <v xml:space="preserve"> </v>
      </c>
      <c r="T122" s="77" t="str">
        <f>IFERROR(VLOOKUP($H122,'Project Reference'!$A$2:$J$11,10,FALSE)," ")</f>
        <v xml:space="preserve"> </v>
      </c>
      <c r="U122" s="77" t="str">
        <f>IFERROR(VLOOKUP($H122,'Project Reference'!$A$2:$K$11,11)," ")</f>
        <v xml:space="preserve"> </v>
      </c>
      <c r="V122" s="77" t="str">
        <f>IFERROR(VLOOKUP($H122,'Project Reference'!$A$2:$L$11,12)," ")</f>
        <v xml:space="preserve"> </v>
      </c>
      <c r="W122" s="77" t="str">
        <f>IFERROR(VLOOKUP($H122,'Project Reference'!$A$2:$M$11,13)," ")</f>
        <v xml:space="preserve"> </v>
      </c>
      <c r="X122" s="77" t="str">
        <f>IFERROR(VLOOKUP($H122,'Project Reference'!$A$2:$N$11,14)," ")</f>
        <v xml:space="preserve"> </v>
      </c>
      <c r="Y122" s="77" t="str">
        <f>IFERROR(VLOOKUP($H122,'Project Reference'!$A$2:$O$11,15)," ")</f>
        <v xml:space="preserve"> </v>
      </c>
      <c r="Z122" s="77" t="str">
        <f>IFERROR(VLOOKUP($H122,'Project Reference'!$A$2:$P$11,16)," ")</f>
        <v xml:space="preserve"> </v>
      </c>
      <c r="AA122" s="77" t="str">
        <f>IFERROR(VLOOKUP($H122,'Project Reference'!$A$2:$Q$11,17)," ")</f>
        <v xml:space="preserve"> </v>
      </c>
    </row>
    <row r="123" spans="1:27" s="1" customFormat="1" x14ac:dyDescent="0.45">
      <c r="A123" s="3"/>
      <c r="B123"/>
      <c r="C123" s="120"/>
      <c r="D123" s="120"/>
      <c r="E123" s="27"/>
      <c r="F123" s="76" t="str" cm="1">
        <f t="array" ref="F123">IFERROR(_xlfn.IFS(E123="Hard (Cash)","N/A",E123="Soft (In-Kind)", "Enter Source"),"Select Type")</f>
        <v>Select Type</v>
      </c>
      <c r="G123" s="76"/>
      <c r="H123" s="76" t="str">
        <f>IFERROR(VLOOKUP($G123,'Project Reference'!$T$2:$U$11,2),"Enter Project Number")</f>
        <v>Enter Project Number</v>
      </c>
      <c r="I123"/>
      <c r="J123"/>
      <c r="K123" s="24">
        <f t="shared" si="3"/>
        <v>0</v>
      </c>
      <c r="L123" s="31"/>
      <c r="M123" s="77" t="str">
        <f>IFERROR(VLOOKUP($H123,'Project Reference'!$A$2:$C$11,3)," ")</f>
        <v xml:space="preserve"> </v>
      </c>
      <c r="N123" s="77" t="str">
        <f>IFERROR(VLOOKUP($H123,'Project Reference'!$A$2:$D$11,4)," ")</f>
        <v xml:space="preserve"> </v>
      </c>
      <c r="O123" s="77" t="str">
        <f>IFERROR(VLOOKUP($H123,'Project Reference'!$A$2:$E$11,5)," ")</f>
        <v xml:space="preserve"> </v>
      </c>
      <c r="P123" s="77" t="str">
        <f>IFERROR(VLOOKUP($H123,'Project Reference'!$A$2:$F$11,6,FALSE)," ")</f>
        <v xml:space="preserve"> </v>
      </c>
      <c r="Q123" s="77" t="str">
        <f>IFERROR(VLOOKUP($H123,'Project Reference'!$A$2:$G$11,7,FALSE)," ")</f>
        <v xml:space="preserve"> </v>
      </c>
      <c r="R123" s="77" t="str">
        <f>IFERROR(VLOOKUP($H123,'Project Reference'!$A$2:$H$11,8,FALSE)," ")</f>
        <v xml:space="preserve"> </v>
      </c>
      <c r="S123" s="77" t="str">
        <f>IFERROR(VLOOKUP($H123,'Project Reference'!$A$2:$I$11,9,FALSE)," ")</f>
        <v xml:space="preserve"> </v>
      </c>
      <c r="T123" s="77" t="str">
        <f>IFERROR(VLOOKUP($H123,'Project Reference'!$A$2:$J$11,10,FALSE)," ")</f>
        <v xml:space="preserve"> </v>
      </c>
      <c r="U123" s="77" t="str">
        <f>IFERROR(VLOOKUP($H123,'Project Reference'!$A$2:$K$11,11)," ")</f>
        <v xml:space="preserve"> </v>
      </c>
      <c r="V123" s="77" t="str">
        <f>IFERROR(VLOOKUP($H123,'Project Reference'!$A$2:$L$11,12)," ")</f>
        <v xml:space="preserve"> </v>
      </c>
      <c r="W123" s="77" t="str">
        <f>IFERROR(VLOOKUP($H123,'Project Reference'!$A$2:$M$11,13)," ")</f>
        <v xml:space="preserve"> </v>
      </c>
      <c r="X123" s="77" t="str">
        <f>IFERROR(VLOOKUP($H123,'Project Reference'!$A$2:$N$11,14)," ")</f>
        <v xml:space="preserve"> </v>
      </c>
      <c r="Y123" s="77" t="str">
        <f>IFERROR(VLOOKUP($H123,'Project Reference'!$A$2:$O$11,15)," ")</f>
        <v xml:space="preserve"> </v>
      </c>
      <c r="Z123" s="77" t="str">
        <f>IFERROR(VLOOKUP($H123,'Project Reference'!$A$2:$P$11,16)," ")</f>
        <v xml:space="preserve"> </v>
      </c>
      <c r="AA123" s="77" t="str">
        <f>IFERROR(VLOOKUP($H123,'Project Reference'!$A$2:$Q$11,17)," ")</f>
        <v xml:space="preserve"> </v>
      </c>
    </row>
    <row r="124" spans="1:27" s="1" customFormat="1" x14ac:dyDescent="0.45">
      <c r="A124" s="3"/>
      <c r="B124"/>
      <c r="C124" s="120"/>
      <c r="D124" s="120"/>
      <c r="E124" s="27"/>
      <c r="F124" s="76" t="str" cm="1">
        <f t="array" ref="F124">IFERROR(_xlfn.IFS(E124="Hard (Cash)","N/A",E124="Soft (In-Kind)", "Enter Source"),"Select Type")</f>
        <v>Select Type</v>
      </c>
      <c r="G124" s="76"/>
      <c r="H124" s="76" t="str">
        <f>IFERROR(VLOOKUP($G124,'Project Reference'!$T$2:$U$11,2),"Enter Project Number")</f>
        <v>Enter Project Number</v>
      </c>
      <c r="I124"/>
      <c r="J124"/>
      <c r="K124" s="24">
        <f t="shared" si="3"/>
        <v>0</v>
      </c>
      <c r="L124" s="31"/>
      <c r="M124" s="77" t="str">
        <f>IFERROR(VLOOKUP($H124,'Project Reference'!$A$2:$C$11,3)," ")</f>
        <v xml:space="preserve"> </v>
      </c>
      <c r="N124" s="77" t="str">
        <f>IFERROR(VLOOKUP($H124,'Project Reference'!$A$2:$D$11,4)," ")</f>
        <v xml:space="preserve"> </v>
      </c>
      <c r="O124" s="77" t="str">
        <f>IFERROR(VLOOKUP($H124,'Project Reference'!$A$2:$E$11,5)," ")</f>
        <v xml:space="preserve"> </v>
      </c>
      <c r="P124" s="77" t="str">
        <f>IFERROR(VLOOKUP($H124,'Project Reference'!$A$2:$F$11,6,FALSE)," ")</f>
        <v xml:space="preserve"> </v>
      </c>
      <c r="Q124" s="77" t="str">
        <f>IFERROR(VLOOKUP($H124,'Project Reference'!$A$2:$G$11,7,FALSE)," ")</f>
        <v xml:space="preserve"> </v>
      </c>
      <c r="R124" s="77" t="str">
        <f>IFERROR(VLOOKUP($H124,'Project Reference'!$A$2:$H$11,8,FALSE)," ")</f>
        <v xml:space="preserve"> </v>
      </c>
      <c r="S124" s="77" t="str">
        <f>IFERROR(VLOOKUP($H124,'Project Reference'!$A$2:$I$11,9,FALSE)," ")</f>
        <v xml:space="preserve"> </v>
      </c>
      <c r="T124" s="77" t="str">
        <f>IFERROR(VLOOKUP($H124,'Project Reference'!$A$2:$J$11,10,FALSE)," ")</f>
        <v xml:space="preserve"> </v>
      </c>
      <c r="U124" s="77" t="str">
        <f>IFERROR(VLOOKUP($H124,'Project Reference'!$A$2:$K$11,11)," ")</f>
        <v xml:space="preserve"> </v>
      </c>
      <c r="V124" s="77" t="str">
        <f>IFERROR(VLOOKUP($H124,'Project Reference'!$A$2:$L$11,12)," ")</f>
        <v xml:space="preserve"> </v>
      </c>
      <c r="W124" s="77" t="str">
        <f>IFERROR(VLOOKUP($H124,'Project Reference'!$A$2:$M$11,13)," ")</f>
        <v xml:space="preserve"> </v>
      </c>
      <c r="X124" s="77" t="str">
        <f>IFERROR(VLOOKUP($H124,'Project Reference'!$A$2:$N$11,14)," ")</f>
        <v xml:space="preserve"> </v>
      </c>
      <c r="Y124" s="77" t="str">
        <f>IFERROR(VLOOKUP($H124,'Project Reference'!$A$2:$O$11,15)," ")</f>
        <v xml:space="preserve"> </v>
      </c>
      <c r="Z124" s="77" t="str">
        <f>IFERROR(VLOOKUP($H124,'Project Reference'!$A$2:$P$11,16)," ")</f>
        <v xml:space="preserve"> </v>
      </c>
      <c r="AA124" s="77" t="str">
        <f>IFERROR(VLOOKUP($H124,'Project Reference'!$A$2:$Q$11,17)," ")</f>
        <v xml:space="preserve"> </v>
      </c>
    </row>
    <row r="125" spans="1:27" s="1" customFormat="1" x14ac:dyDescent="0.45">
      <c r="A125" s="3"/>
      <c r="B125"/>
      <c r="C125" s="120"/>
      <c r="D125" s="120"/>
      <c r="E125" s="27"/>
      <c r="F125" s="76" t="str" cm="1">
        <f t="array" ref="F125">IFERROR(_xlfn.IFS(E125="Hard (Cash)","N/A",E125="Soft (In-Kind)", "Enter Source"),"Select Type")</f>
        <v>Select Type</v>
      </c>
      <c r="G125" s="76"/>
      <c r="H125" s="76" t="str">
        <f>IFERROR(VLOOKUP($G125,'Project Reference'!$T$2:$U$11,2),"Enter Project Number")</f>
        <v>Enter Project Number</v>
      </c>
      <c r="I125"/>
      <c r="J125"/>
      <c r="K125" s="24">
        <f t="shared" si="3"/>
        <v>0</v>
      </c>
      <c r="L125" s="31"/>
      <c r="M125" s="77" t="str">
        <f>IFERROR(VLOOKUP($H125,'Project Reference'!$A$2:$C$11,3)," ")</f>
        <v xml:space="preserve"> </v>
      </c>
      <c r="N125" s="77" t="str">
        <f>IFERROR(VLOOKUP($H125,'Project Reference'!$A$2:$D$11,4)," ")</f>
        <v xml:space="preserve"> </v>
      </c>
      <c r="O125" s="77" t="str">
        <f>IFERROR(VLOOKUP($H125,'Project Reference'!$A$2:$E$11,5)," ")</f>
        <v xml:space="preserve"> </v>
      </c>
      <c r="P125" s="77" t="str">
        <f>IFERROR(VLOOKUP($H125,'Project Reference'!$A$2:$F$11,6,FALSE)," ")</f>
        <v xml:space="preserve"> </v>
      </c>
      <c r="Q125" s="77" t="str">
        <f>IFERROR(VLOOKUP($H125,'Project Reference'!$A$2:$G$11,7,FALSE)," ")</f>
        <v xml:space="preserve"> </v>
      </c>
      <c r="R125" s="77" t="str">
        <f>IFERROR(VLOOKUP($H125,'Project Reference'!$A$2:$H$11,8,FALSE)," ")</f>
        <v xml:space="preserve"> </v>
      </c>
      <c r="S125" s="77" t="str">
        <f>IFERROR(VLOOKUP($H125,'Project Reference'!$A$2:$I$11,9,FALSE)," ")</f>
        <v xml:space="preserve"> </v>
      </c>
      <c r="T125" s="77" t="str">
        <f>IFERROR(VLOOKUP($H125,'Project Reference'!$A$2:$J$11,10,FALSE)," ")</f>
        <v xml:space="preserve"> </v>
      </c>
      <c r="U125" s="77" t="str">
        <f>IFERROR(VLOOKUP($H125,'Project Reference'!$A$2:$K$11,11)," ")</f>
        <v xml:space="preserve"> </v>
      </c>
      <c r="V125" s="77" t="str">
        <f>IFERROR(VLOOKUP($H125,'Project Reference'!$A$2:$L$11,12)," ")</f>
        <v xml:space="preserve"> </v>
      </c>
      <c r="W125" s="77" t="str">
        <f>IFERROR(VLOOKUP($H125,'Project Reference'!$A$2:$M$11,13)," ")</f>
        <v xml:space="preserve"> </v>
      </c>
      <c r="X125" s="77" t="str">
        <f>IFERROR(VLOOKUP($H125,'Project Reference'!$A$2:$N$11,14)," ")</f>
        <v xml:space="preserve"> </v>
      </c>
      <c r="Y125" s="77" t="str">
        <f>IFERROR(VLOOKUP($H125,'Project Reference'!$A$2:$O$11,15)," ")</f>
        <v xml:space="preserve"> </v>
      </c>
      <c r="Z125" s="77" t="str">
        <f>IFERROR(VLOOKUP($H125,'Project Reference'!$A$2:$P$11,16)," ")</f>
        <v xml:space="preserve"> </v>
      </c>
      <c r="AA125" s="77" t="str">
        <f>IFERROR(VLOOKUP($H125,'Project Reference'!$A$2:$Q$11,17)," ")</f>
        <v xml:space="preserve"> </v>
      </c>
    </row>
    <row r="126" spans="1:27" s="1" customFormat="1" x14ac:dyDescent="0.45">
      <c r="A126" s="3"/>
      <c r="B126"/>
      <c r="C126" s="120"/>
      <c r="D126" s="120"/>
      <c r="E126" s="27"/>
      <c r="F126" s="76" t="str" cm="1">
        <f t="array" ref="F126">IFERROR(_xlfn.IFS(E126="Hard (Cash)","N/A",E126="Soft (In-Kind)", "Enter Source"),"Select Type")</f>
        <v>Select Type</v>
      </c>
      <c r="G126" s="76"/>
      <c r="H126" s="76" t="str">
        <f>IFERROR(VLOOKUP($G126,'Project Reference'!$T$2:$U$11,2),"Enter Project Number")</f>
        <v>Enter Project Number</v>
      </c>
      <c r="I126"/>
      <c r="J126"/>
      <c r="K126" s="24">
        <f t="shared" si="3"/>
        <v>0</v>
      </c>
      <c r="L126" s="31"/>
      <c r="M126" s="77" t="str">
        <f>IFERROR(VLOOKUP($H126,'Project Reference'!$A$2:$C$11,3)," ")</f>
        <v xml:space="preserve"> </v>
      </c>
      <c r="N126" s="77" t="str">
        <f>IFERROR(VLOOKUP($H126,'Project Reference'!$A$2:$D$11,4)," ")</f>
        <v xml:space="preserve"> </v>
      </c>
      <c r="O126" s="77" t="str">
        <f>IFERROR(VLOOKUP($H126,'Project Reference'!$A$2:$E$11,5)," ")</f>
        <v xml:space="preserve"> </v>
      </c>
      <c r="P126" s="77" t="str">
        <f>IFERROR(VLOOKUP($H126,'Project Reference'!$A$2:$F$11,6,FALSE)," ")</f>
        <v xml:space="preserve"> </v>
      </c>
      <c r="Q126" s="77" t="str">
        <f>IFERROR(VLOOKUP($H126,'Project Reference'!$A$2:$G$11,7,FALSE)," ")</f>
        <v xml:space="preserve"> </v>
      </c>
      <c r="R126" s="77" t="str">
        <f>IFERROR(VLOOKUP($H126,'Project Reference'!$A$2:$H$11,8,FALSE)," ")</f>
        <v xml:space="preserve"> </v>
      </c>
      <c r="S126" s="77" t="str">
        <f>IFERROR(VLOOKUP($H126,'Project Reference'!$A$2:$I$11,9,FALSE)," ")</f>
        <v xml:space="preserve"> </v>
      </c>
      <c r="T126" s="77" t="str">
        <f>IFERROR(VLOOKUP($H126,'Project Reference'!$A$2:$J$11,10,FALSE)," ")</f>
        <v xml:space="preserve"> </v>
      </c>
      <c r="U126" s="77" t="str">
        <f>IFERROR(VLOOKUP($H126,'Project Reference'!$A$2:$K$11,11)," ")</f>
        <v xml:space="preserve"> </v>
      </c>
      <c r="V126" s="77" t="str">
        <f>IFERROR(VLOOKUP($H126,'Project Reference'!$A$2:$L$11,12)," ")</f>
        <v xml:space="preserve"> </v>
      </c>
      <c r="W126" s="77" t="str">
        <f>IFERROR(VLOOKUP($H126,'Project Reference'!$A$2:$M$11,13)," ")</f>
        <v xml:space="preserve"> </v>
      </c>
      <c r="X126" s="77" t="str">
        <f>IFERROR(VLOOKUP($H126,'Project Reference'!$A$2:$N$11,14)," ")</f>
        <v xml:space="preserve"> </v>
      </c>
      <c r="Y126" s="77" t="str">
        <f>IFERROR(VLOOKUP($H126,'Project Reference'!$A$2:$O$11,15)," ")</f>
        <v xml:space="preserve"> </v>
      </c>
      <c r="Z126" s="77" t="str">
        <f>IFERROR(VLOOKUP($H126,'Project Reference'!$A$2:$P$11,16)," ")</f>
        <v xml:space="preserve"> </v>
      </c>
      <c r="AA126" s="77" t="str">
        <f>IFERROR(VLOOKUP($H126,'Project Reference'!$A$2:$Q$11,17)," ")</f>
        <v xml:space="preserve"> </v>
      </c>
    </row>
    <row r="127" spans="1:27" s="1" customFormat="1" x14ac:dyDescent="0.45">
      <c r="A127" s="3"/>
      <c r="B127"/>
      <c r="C127" s="120"/>
      <c r="D127" s="120"/>
      <c r="E127" s="27"/>
      <c r="F127" s="76" t="str" cm="1">
        <f t="array" ref="F127">IFERROR(_xlfn.IFS(E127="Hard (Cash)","N/A",E127="Soft (In-Kind)", "Enter Source"),"Select Type")</f>
        <v>Select Type</v>
      </c>
      <c r="G127" s="76"/>
      <c r="H127" s="76" t="str">
        <f>IFERROR(VLOOKUP($G127,'Project Reference'!$T$2:$U$11,2),"Enter Project Number")</f>
        <v>Enter Project Number</v>
      </c>
      <c r="I127"/>
      <c r="J127"/>
      <c r="K127" s="24">
        <f t="shared" si="3"/>
        <v>0</v>
      </c>
      <c r="L127" s="31"/>
      <c r="M127" s="77" t="str">
        <f>IFERROR(VLOOKUP($H127,'Project Reference'!$A$2:$C$11,3)," ")</f>
        <v xml:space="preserve"> </v>
      </c>
      <c r="N127" s="77" t="str">
        <f>IFERROR(VLOOKUP($H127,'Project Reference'!$A$2:$D$11,4)," ")</f>
        <v xml:space="preserve"> </v>
      </c>
      <c r="O127" s="77" t="str">
        <f>IFERROR(VLOOKUP($H127,'Project Reference'!$A$2:$E$11,5)," ")</f>
        <v xml:space="preserve"> </v>
      </c>
      <c r="P127" s="77" t="str">
        <f>IFERROR(VLOOKUP($H127,'Project Reference'!$A$2:$F$11,6,FALSE)," ")</f>
        <v xml:space="preserve"> </v>
      </c>
      <c r="Q127" s="77" t="str">
        <f>IFERROR(VLOOKUP($H127,'Project Reference'!$A$2:$G$11,7,FALSE)," ")</f>
        <v xml:space="preserve"> </v>
      </c>
      <c r="R127" s="77" t="str">
        <f>IFERROR(VLOOKUP($H127,'Project Reference'!$A$2:$H$11,8,FALSE)," ")</f>
        <v xml:space="preserve"> </v>
      </c>
      <c r="S127" s="77" t="str">
        <f>IFERROR(VLOOKUP($H127,'Project Reference'!$A$2:$I$11,9,FALSE)," ")</f>
        <v xml:space="preserve"> </v>
      </c>
      <c r="T127" s="77" t="str">
        <f>IFERROR(VLOOKUP($H127,'Project Reference'!$A$2:$J$11,10,FALSE)," ")</f>
        <v xml:space="preserve"> </v>
      </c>
      <c r="U127" s="77" t="str">
        <f>IFERROR(VLOOKUP($H127,'Project Reference'!$A$2:$K$11,11)," ")</f>
        <v xml:space="preserve"> </v>
      </c>
      <c r="V127" s="77" t="str">
        <f>IFERROR(VLOOKUP($H127,'Project Reference'!$A$2:$L$11,12)," ")</f>
        <v xml:space="preserve"> </v>
      </c>
      <c r="W127" s="77" t="str">
        <f>IFERROR(VLOOKUP($H127,'Project Reference'!$A$2:$M$11,13)," ")</f>
        <v xml:space="preserve"> </v>
      </c>
      <c r="X127" s="77" t="str">
        <f>IFERROR(VLOOKUP($H127,'Project Reference'!$A$2:$N$11,14)," ")</f>
        <v xml:space="preserve"> </v>
      </c>
      <c r="Y127" s="77" t="str">
        <f>IFERROR(VLOOKUP($H127,'Project Reference'!$A$2:$O$11,15)," ")</f>
        <v xml:space="preserve"> </v>
      </c>
      <c r="Z127" s="77" t="str">
        <f>IFERROR(VLOOKUP($H127,'Project Reference'!$A$2:$P$11,16)," ")</f>
        <v xml:space="preserve"> </v>
      </c>
      <c r="AA127" s="77" t="str">
        <f>IFERROR(VLOOKUP($H127,'Project Reference'!$A$2:$Q$11,17)," ")</f>
        <v xml:space="preserve"> </v>
      </c>
    </row>
    <row r="128" spans="1:27" s="1" customFormat="1" x14ac:dyDescent="0.45">
      <c r="A128" s="3"/>
      <c r="B128"/>
      <c r="C128" s="120"/>
      <c r="D128" s="120"/>
      <c r="E128" s="27"/>
      <c r="F128" s="76" t="str" cm="1">
        <f t="array" ref="F128">IFERROR(_xlfn.IFS(E128="Hard (Cash)","N/A",E128="Soft (In-Kind)", "Enter Source"),"Select Type")</f>
        <v>Select Type</v>
      </c>
      <c r="G128" s="76"/>
      <c r="H128" s="76" t="str">
        <f>IFERROR(VLOOKUP($G128,'Project Reference'!$T$2:$U$11,2),"Enter Project Number")</f>
        <v>Enter Project Number</v>
      </c>
      <c r="I128"/>
      <c r="J128"/>
      <c r="K128" s="24">
        <f t="shared" si="3"/>
        <v>0</v>
      </c>
      <c r="L128" s="31"/>
      <c r="M128" s="77" t="str">
        <f>IFERROR(VLOOKUP($H128,'Project Reference'!$A$2:$C$11,3)," ")</f>
        <v xml:space="preserve"> </v>
      </c>
      <c r="N128" s="77" t="str">
        <f>IFERROR(VLOOKUP($H128,'Project Reference'!$A$2:$D$11,4)," ")</f>
        <v xml:space="preserve"> </v>
      </c>
      <c r="O128" s="77" t="str">
        <f>IFERROR(VLOOKUP($H128,'Project Reference'!$A$2:$E$11,5)," ")</f>
        <v xml:space="preserve"> </v>
      </c>
      <c r="P128" s="77" t="str">
        <f>IFERROR(VLOOKUP($H128,'Project Reference'!$A$2:$F$11,6,FALSE)," ")</f>
        <v xml:space="preserve"> </v>
      </c>
      <c r="Q128" s="77" t="str">
        <f>IFERROR(VLOOKUP($H128,'Project Reference'!$A$2:$G$11,7,FALSE)," ")</f>
        <v xml:space="preserve"> </v>
      </c>
      <c r="R128" s="77" t="str">
        <f>IFERROR(VLOOKUP($H128,'Project Reference'!$A$2:$H$11,8,FALSE)," ")</f>
        <v xml:space="preserve"> </v>
      </c>
      <c r="S128" s="77" t="str">
        <f>IFERROR(VLOOKUP($H128,'Project Reference'!$A$2:$I$11,9,FALSE)," ")</f>
        <v xml:space="preserve"> </v>
      </c>
      <c r="T128" s="77" t="str">
        <f>IFERROR(VLOOKUP($H128,'Project Reference'!$A$2:$J$11,10,FALSE)," ")</f>
        <v xml:space="preserve"> </v>
      </c>
      <c r="U128" s="77" t="str">
        <f>IFERROR(VLOOKUP($H128,'Project Reference'!$A$2:$K$11,11)," ")</f>
        <v xml:space="preserve"> </v>
      </c>
      <c r="V128" s="77" t="str">
        <f>IFERROR(VLOOKUP($H128,'Project Reference'!$A$2:$L$11,12)," ")</f>
        <v xml:space="preserve"> </v>
      </c>
      <c r="W128" s="77" t="str">
        <f>IFERROR(VLOOKUP($H128,'Project Reference'!$A$2:$M$11,13)," ")</f>
        <v xml:space="preserve"> </v>
      </c>
      <c r="X128" s="77" t="str">
        <f>IFERROR(VLOOKUP($H128,'Project Reference'!$A$2:$N$11,14)," ")</f>
        <v xml:space="preserve"> </v>
      </c>
      <c r="Y128" s="77" t="str">
        <f>IFERROR(VLOOKUP($H128,'Project Reference'!$A$2:$O$11,15)," ")</f>
        <v xml:space="preserve"> </v>
      </c>
      <c r="Z128" s="77" t="str">
        <f>IFERROR(VLOOKUP($H128,'Project Reference'!$A$2:$P$11,16)," ")</f>
        <v xml:space="preserve"> </v>
      </c>
      <c r="AA128" s="77" t="str">
        <f>IFERROR(VLOOKUP($H128,'Project Reference'!$A$2:$Q$11,17)," ")</f>
        <v xml:space="preserve"> </v>
      </c>
    </row>
    <row r="129" spans="1:27" s="1" customFormat="1" x14ac:dyDescent="0.45">
      <c r="A129" s="3"/>
      <c r="B129"/>
      <c r="C129" s="120"/>
      <c r="D129" s="120"/>
      <c r="E129" s="27"/>
      <c r="F129" s="76" t="str" cm="1">
        <f t="array" ref="F129">IFERROR(_xlfn.IFS(E129="Hard (Cash)","N/A",E129="Soft (In-Kind)", "Enter Source"),"Select Type")</f>
        <v>Select Type</v>
      </c>
      <c r="G129" s="76"/>
      <c r="H129" s="76" t="str">
        <f>IFERROR(VLOOKUP($G129,'Project Reference'!$T$2:$U$11,2),"Enter Project Number")</f>
        <v>Enter Project Number</v>
      </c>
      <c r="I129"/>
      <c r="J129"/>
      <c r="K129" s="24">
        <f t="shared" si="3"/>
        <v>0</v>
      </c>
      <c r="L129" s="31"/>
      <c r="M129" s="77" t="str">
        <f>IFERROR(VLOOKUP($H129,'Project Reference'!$A$2:$C$11,3)," ")</f>
        <v xml:space="preserve"> </v>
      </c>
      <c r="N129" s="77" t="str">
        <f>IFERROR(VLOOKUP($H129,'Project Reference'!$A$2:$D$11,4)," ")</f>
        <v xml:space="preserve"> </v>
      </c>
      <c r="O129" s="77" t="str">
        <f>IFERROR(VLOOKUP($H129,'Project Reference'!$A$2:$E$11,5)," ")</f>
        <v xml:space="preserve"> </v>
      </c>
      <c r="P129" s="77" t="str">
        <f>IFERROR(VLOOKUP($H129,'Project Reference'!$A$2:$F$11,6,FALSE)," ")</f>
        <v xml:space="preserve"> </v>
      </c>
      <c r="Q129" s="77" t="str">
        <f>IFERROR(VLOOKUP($H129,'Project Reference'!$A$2:$G$11,7,FALSE)," ")</f>
        <v xml:space="preserve"> </v>
      </c>
      <c r="R129" s="77" t="str">
        <f>IFERROR(VLOOKUP($H129,'Project Reference'!$A$2:$H$11,8,FALSE)," ")</f>
        <v xml:space="preserve"> </v>
      </c>
      <c r="S129" s="77" t="str">
        <f>IFERROR(VLOOKUP($H129,'Project Reference'!$A$2:$I$11,9,FALSE)," ")</f>
        <v xml:space="preserve"> </v>
      </c>
      <c r="T129" s="77" t="str">
        <f>IFERROR(VLOOKUP($H129,'Project Reference'!$A$2:$J$11,10,FALSE)," ")</f>
        <v xml:space="preserve"> </v>
      </c>
      <c r="U129" s="77" t="str">
        <f>IFERROR(VLOOKUP($H129,'Project Reference'!$A$2:$K$11,11)," ")</f>
        <v xml:space="preserve"> </v>
      </c>
      <c r="V129" s="77" t="str">
        <f>IFERROR(VLOOKUP($H129,'Project Reference'!$A$2:$L$11,12)," ")</f>
        <v xml:space="preserve"> </v>
      </c>
      <c r="W129" s="77" t="str">
        <f>IFERROR(VLOOKUP($H129,'Project Reference'!$A$2:$M$11,13)," ")</f>
        <v xml:space="preserve"> </v>
      </c>
      <c r="X129" s="77" t="str">
        <f>IFERROR(VLOOKUP($H129,'Project Reference'!$A$2:$N$11,14)," ")</f>
        <v xml:space="preserve"> </v>
      </c>
      <c r="Y129" s="77" t="str">
        <f>IFERROR(VLOOKUP($H129,'Project Reference'!$A$2:$O$11,15)," ")</f>
        <v xml:space="preserve"> </v>
      </c>
      <c r="Z129" s="77" t="str">
        <f>IFERROR(VLOOKUP($H129,'Project Reference'!$A$2:$P$11,16)," ")</f>
        <v xml:space="preserve"> </v>
      </c>
      <c r="AA129" s="77" t="str">
        <f>IFERROR(VLOOKUP($H129,'Project Reference'!$A$2:$Q$11,17)," ")</f>
        <v xml:space="preserve"> </v>
      </c>
    </row>
    <row r="130" spans="1:27" s="1" customFormat="1" x14ac:dyDescent="0.45">
      <c r="A130" s="3"/>
      <c r="B130"/>
      <c r="C130" s="120"/>
      <c r="D130" s="120"/>
      <c r="E130" s="27"/>
      <c r="F130" s="76" t="str" cm="1">
        <f t="array" ref="F130">IFERROR(_xlfn.IFS(E130="Hard (Cash)","N/A",E130="Soft (In-Kind)", "Enter Source"),"Select Type")</f>
        <v>Select Type</v>
      </c>
      <c r="G130" s="76"/>
      <c r="H130" s="76" t="str">
        <f>IFERROR(VLOOKUP($G130,'Project Reference'!$T$2:$U$11,2),"Enter Project Number")</f>
        <v>Enter Project Number</v>
      </c>
      <c r="I130"/>
      <c r="J130"/>
      <c r="K130" s="24">
        <f t="shared" si="3"/>
        <v>0</v>
      </c>
      <c r="L130" s="31"/>
      <c r="M130" s="77" t="str">
        <f>IFERROR(VLOOKUP($H130,'Project Reference'!$A$2:$C$11,3)," ")</f>
        <v xml:space="preserve"> </v>
      </c>
      <c r="N130" s="77" t="str">
        <f>IFERROR(VLOOKUP($H130,'Project Reference'!$A$2:$D$11,4)," ")</f>
        <v xml:space="preserve"> </v>
      </c>
      <c r="O130" s="77" t="str">
        <f>IFERROR(VLOOKUP($H130,'Project Reference'!$A$2:$E$11,5)," ")</f>
        <v xml:space="preserve"> </v>
      </c>
      <c r="P130" s="77" t="str">
        <f>IFERROR(VLOOKUP($H130,'Project Reference'!$A$2:$F$11,6,FALSE)," ")</f>
        <v xml:space="preserve"> </v>
      </c>
      <c r="Q130" s="77" t="str">
        <f>IFERROR(VLOOKUP($H130,'Project Reference'!$A$2:$G$11,7,FALSE)," ")</f>
        <v xml:space="preserve"> </v>
      </c>
      <c r="R130" s="77" t="str">
        <f>IFERROR(VLOOKUP($H130,'Project Reference'!$A$2:$H$11,8,FALSE)," ")</f>
        <v xml:space="preserve"> </v>
      </c>
      <c r="S130" s="77" t="str">
        <f>IFERROR(VLOOKUP($H130,'Project Reference'!$A$2:$I$11,9,FALSE)," ")</f>
        <v xml:space="preserve"> </v>
      </c>
      <c r="T130" s="77" t="str">
        <f>IFERROR(VLOOKUP($H130,'Project Reference'!$A$2:$J$11,10,FALSE)," ")</f>
        <v xml:space="preserve"> </v>
      </c>
      <c r="U130" s="77" t="str">
        <f>IFERROR(VLOOKUP($H130,'Project Reference'!$A$2:$K$11,11)," ")</f>
        <v xml:space="preserve"> </v>
      </c>
      <c r="V130" s="77" t="str">
        <f>IFERROR(VLOOKUP($H130,'Project Reference'!$A$2:$L$11,12)," ")</f>
        <v xml:space="preserve"> </v>
      </c>
      <c r="W130" s="77" t="str">
        <f>IFERROR(VLOOKUP($H130,'Project Reference'!$A$2:$M$11,13)," ")</f>
        <v xml:space="preserve"> </v>
      </c>
      <c r="X130" s="77" t="str">
        <f>IFERROR(VLOOKUP($H130,'Project Reference'!$A$2:$N$11,14)," ")</f>
        <v xml:space="preserve"> </v>
      </c>
      <c r="Y130" s="77" t="str">
        <f>IFERROR(VLOOKUP($H130,'Project Reference'!$A$2:$O$11,15)," ")</f>
        <v xml:space="preserve"> </v>
      </c>
      <c r="Z130" s="77" t="str">
        <f>IFERROR(VLOOKUP($H130,'Project Reference'!$A$2:$P$11,16)," ")</f>
        <v xml:space="preserve"> </v>
      </c>
      <c r="AA130" s="77" t="str">
        <f>IFERROR(VLOOKUP($H130,'Project Reference'!$A$2:$Q$11,17)," ")</f>
        <v xml:space="preserve"> </v>
      </c>
    </row>
    <row r="131" spans="1:27" s="1" customFormat="1" x14ac:dyDescent="0.45">
      <c r="A131" s="3"/>
      <c r="B131"/>
      <c r="C131" s="120"/>
      <c r="D131" s="120"/>
      <c r="E131" s="27"/>
      <c r="F131" s="76" t="str" cm="1">
        <f t="array" ref="F131">IFERROR(_xlfn.IFS(E131="Hard (Cash)","N/A",E131="Soft (In-Kind)", "Enter Source"),"Select Type")</f>
        <v>Select Type</v>
      </c>
      <c r="G131" s="76"/>
      <c r="H131" s="76" t="str">
        <f>IFERROR(VLOOKUP($G131,'Project Reference'!$T$2:$U$11,2),"Enter Project Number")</f>
        <v>Enter Project Number</v>
      </c>
      <c r="I131"/>
      <c r="J131"/>
      <c r="K131" s="24">
        <f t="shared" si="3"/>
        <v>0</v>
      </c>
      <c r="L131" s="31"/>
      <c r="M131" s="77" t="str">
        <f>IFERROR(VLOOKUP($H131,'Project Reference'!$A$2:$C$11,3)," ")</f>
        <v xml:space="preserve"> </v>
      </c>
      <c r="N131" s="77" t="str">
        <f>IFERROR(VLOOKUP($H131,'Project Reference'!$A$2:$D$11,4)," ")</f>
        <v xml:space="preserve"> </v>
      </c>
      <c r="O131" s="77" t="str">
        <f>IFERROR(VLOOKUP($H131,'Project Reference'!$A$2:$E$11,5)," ")</f>
        <v xml:space="preserve"> </v>
      </c>
      <c r="P131" s="77" t="str">
        <f>IFERROR(VLOOKUP($H131,'Project Reference'!$A$2:$F$11,6,FALSE)," ")</f>
        <v xml:space="preserve"> </v>
      </c>
      <c r="Q131" s="77" t="str">
        <f>IFERROR(VLOOKUP($H131,'Project Reference'!$A$2:$G$11,7,FALSE)," ")</f>
        <v xml:space="preserve"> </v>
      </c>
      <c r="R131" s="77" t="str">
        <f>IFERROR(VLOOKUP($H131,'Project Reference'!$A$2:$H$11,8,FALSE)," ")</f>
        <v xml:space="preserve"> </v>
      </c>
      <c r="S131" s="77" t="str">
        <f>IFERROR(VLOOKUP($H131,'Project Reference'!$A$2:$I$11,9,FALSE)," ")</f>
        <v xml:space="preserve"> </v>
      </c>
      <c r="T131" s="77" t="str">
        <f>IFERROR(VLOOKUP($H131,'Project Reference'!$A$2:$J$11,10,FALSE)," ")</f>
        <v xml:space="preserve"> </v>
      </c>
      <c r="U131" s="77" t="str">
        <f>IFERROR(VLOOKUP($H131,'Project Reference'!$A$2:$K$11,11)," ")</f>
        <v xml:space="preserve"> </v>
      </c>
      <c r="V131" s="77" t="str">
        <f>IFERROR(VLOOKUP($H131,'Project Reference'!$A$2:$L$11,12)," ")</f>
        <v xml:space="preserve"> </v>
      </c>
      <c r="W131" s="77" t="str">
        <f>IFERROR(VLOOKUP($H131,'Project Reference'!$A$2:$M$11,13)," ")</f>
        <v xml:space="preserve"> </v>
      </c>
      <c r="X131" s="77" t="str">
        <f>IFERROR(VLOOKUP($H131,'Project Reference'!$A$2:$N$11,14)," ")</f>
        <v xml:space="preserve"> </v>
      </c>
      <c r="Y131" s="77" t="str">
        <f>IFERROR(VLOOKUP($H131,'Project Reference'!$A$2:$O$11,15)," ")</f>
        <v xml:space="preserve"> </v>
      </c>
      <c r="Z131" s="77" t="str">
        <f>IFERROR(VLOOKUP($H131,'Project Reference'!$A$2:$P$11,16)," ")</f>
        <v xml:space="preserve"> </v>
      </c>
      <c r="AA131" s="77" t="str">
        <f>IFERROR(VLOOKUP($H131,'Project Reference'!$A$2:$Q$11,17)," ")</f>
        <v xml:space="preserve"> </v>
      </c>
    </row>
    <row r="132" spans="1:27" s="1" customFormat="1" x14ac:dyDescent="0.45">
      <c r="A132" s="3"/>
      <c r="B132"/>
      <c r="C132" s="120"/>
      <c r="D132" s="120"/>
      <c r="E132" s="27"/>
      <c r="F132" s="76" t="str" cm="1">
        <f t="array" ref="F132">IFERROR(_xlfn.IFS(E132="Hard (Cash)","N/A",E132="Soft (In-Kind)", "Enter Source"),"Select Type")</f>
        <v>Select Type</v>
      </c>
      <c r="G132" s="76"/>
      <c r="H132" s="76" t="str">
        <f>IFERROR(VLOOKUP($G132,'Project Reference'!$T$2:$U$11,2),"Enter Project Number")</f>
        <v>Enter Project Number</v>
      </c>
      <c r="I132"/>
      <c r="J132"/>
      <c r="K132" s="24">
        <f t="shared" si="3"/>
        <v>0</v>
      </c>
      <c r="L132" s="31"/>
      <c r="M132" s="77" t="str">
        <f>IFERROR(VLOOKUP($H132,'Project Reference'!$A$2:$C$11,3)," ")</f>
        <v xml:space="preserve"> </v>
      </c>
      <c r="N132" s="77" t="str">
        <f>IFERROR(VLOOKUP($H132,'Project Reference'!$A$2:$D$11,4)," ")</f>
        <v xml:space="preserve"> </v>
      </c>
      <c r="O132" s="77" t="str">
        <f>IFERROR(VLOOKUP($H132,'Project Reference'!$A$2:$E$11,5)," ")</f>
        <v xml:space="preserve"> </v>
      </c>
      <c r="P132" s="77" t="str">
        <f>IFERROR(VLOOKUP($H132,'Project Reference'!$A$2:$F$11,6,FALSE)," ")</f>
        <v xml:space="preserve"> </v>
      </c>
      <c r="Q132" s="77" t="str">
        <f>IFERROR(VLOOKUP($H132,'Project Reference'!$A$2:$G$11,7,FALSE)," ")</f>
        <v xml:space="preserve"> </v>
      </c>
      <c r="R132" s="77" t="str">
        <f>IFERROR(VLOOKUP($H132,'Project Reference'!$A$2:$H$11,8,FALSE)," ")</f>
        <v xml:space="preserve"> </v>
      </c>
      <c r="S132" s="77" t="str">
        <f>IFERROR(VLOOKUP($H132,'Project Reference'!$A$2:$I$11,9,FALSE)," ")</f>
        <v xml:space="preserve"> </v>
      </c>
      <c r="T132" s="77" t="str">
        <f>IFERROR(VLOOKUP($H132,'Project Reference'!$A$2:$J$11,10,FALSE)," ")</f>
        <v xml:space="preserve"> </v>
      </c>
      <c r="U132" s="77" t="str">
        <f>IFERROR(VLOOKUP($H132,'Project Reference'!$A$2:$K$11,11)," ")</f>
        <v xml:space="preserve"> </v>
      </c>
      <c r="V132" s="77" t="str">
        <f>IFERROR(VLOOKUP($H132,'Project Reference'!$A$2:$L$11,12)," ")</f>
        <v xml:space="preserve"> </v>
      </c>
      <c r="W132" s="77" t="str">
        <f>IFERROR(VLOOKUP($H132,'Project Reference'!$A$2:$M$11,13)," ")</f>
        <v xml:space="preserve"> </v>
      </c>
      <c r="X132" s="77" t="str">
        <f>IFERROR(VLOOKUP($H132,'Project Reference'!$A$2:$N$11,14)," ")</f>
        <v xml:space="preserve"> </v>
      </c>
      <c r="Y132" s="77" t="str">
        <f>IFERROR(VLOOKUP($H132,'Project Reference'!$A$2:$O$11,15)," ")</f>
        <v xml:space="preserve"> </v>
      </c>
      <c r="Z132" s="77" t="str">
        <f>IFERROR(VLOOKUP($H132,'Project Reference'!$A$2:$P$11,16)," ")</f>
        <v xml:space="preserve"> </v>
      </c>
      <c r="AA132" s="77" t="str">
        <f>IFERROR(VLOOKUP($H132,'Project Reference'!$A$2:$Q$11,17)," ")</f>
        <v xml:space="preserve"> </v>
      </c>
    </row>
    <row r="133" spans="1:27" s="1" customFormat="1" x14ac:dyDescent="0.45">
      <c r="A133" s="3"/>
      <c r="B133"/>
      <c r="C133" s="120"/>
      <c r="D133" s="120"/>
      <c r="E133" s="27"/>
      <c r="F133" s="76" t="str" cm="1">
        <f t="array" ref="F133">IFERROR(_xlfn.IFS(E133="Hard (Cash)","N/A",E133="Soft (In-Kind)", "Enter Source"),"Select Type")</f>
        <v>Select Type</v>
      </c>
      <c r="G133" s="76"/>
      <c r="H133" s="76" t="str">
        <f>IFERROR(VLOOKUP($G133,'Project Reference'!$T$2:$U$11,2),"Enter Project Number")</f>
        <v>Enter Project Number</v>
      </c>
      <c r="I133"/>
      <c r="J133"/>
      <c r="K133" s="24">
        <f t="shared" si="3"/>
        <v>0</v>
      </c>
      <c r="L133" s="31"/>
      <c r="M133" s="77" t="str">
        <f>IFERROR(VLOOKUP($H133,'Project Reference'!$A$2:$C$11,3)," ")</f>
        <v xml:space="preserve"> </v>
      </c>
      <c r="N133" s="77" t="str">
        <f>IFERROR(VLOOKUP($H133,'Project Reference'!$A$2:$D$11,4)," ")</f>
        <v xml:space="preserve"> </v>
      </c>
      <c r="O133" s="77" t="str">
        <f>IFERROR(VLOOKUP($H133,'Project Reference'!$A$2:$E$11,5)," ")</f>
        <v xml:space="preserve"> </v>
      </c>
      <c r="P133" s="77" t="str">
        <f>IFERROR(VLOOKUP($H133,'Project Reference'!$A$2:$F$11,6,FALSE)," ")</f>
        <v xml:space="preserve"> </v>
      </c>
      <c r="Q133" s="77" t="str">
        <f>IFERROR(VLOOKUP($H133,'Project Reference'!$A$2:$G$11,7,FALSE)," ")</f>
        <v xml:space="preserve"> </v>
      </c>
      <c r="R133" s="77" t="str">
        <f>IFERROR(VLOOKUP($H133,'Project Reference'!$A$2:$H$11,8,FALSE)," ")</f>
        <v xml:space="preserve"> </v>
      </c>
      <c r="S133" s="77" t="str">
        <f>IFERROR(VLOOKUP($H133,'Project Reference'!$A$2:$I$11,9,FALSE)," ")</f>
        <v xml:space="preserve"> </v>
      </c>
      <c r="T133" s="77" t="str">
        <f>IFERROR(VLOOKUP($H133,'Project Reference'!$A$2:$J$11,10,FALSE)," ")</f>
        <v xml:space="preserve"> </v>
      </c>
      <c r="U133" s="77" t="str">
        <f>IFERROR(VLOOKUP($H133,'Project Reference'!$A$2:$K$11,11)," ")</f>
        <v xml:space="preserve"> </v>
      </c>
      <c r="V133" s="77" t="str">
        <f>IFERROR(VLOOKUP($H133,'Project Reference'!$A$2:$L$11,12)," ")</f>
        <v xml:space="preserve"> </v>
      </c>
      <c r="W133" s="77" t="str">
        <f>IFERROR(VLOOKUP($H133,'Project Reference'!$A$2:$M$11,13)," ")</f>
        <v xml:space="preserve"> </v>
      </c>
      <c r="X133" s="77" t="str">
        <f>IFERROR(VLOOKUP($H133,'Project Reference'!$A$2:$N$11,14)," ")</f>
        <v xml:space="preserve"> </v>
      </c>
      <c r="Y133" s="77" t="str">
        <f>IFERROR(VLOOKUP($H133,'Project Reference'!$A$2:$O$11,15)," ")</f>
        <v xml:space="preserve"> </v>
      </c>
      <c r="Z133" s="77" t="str">
        <f>IFERROR(VLOOKUP($H133,'Project Reference'!$A$2:$P$11,16)," ")</f>
        <v xml:space="preserve"> </v>
      </c>
      <c r="AA133" s="77" t="str">
        <f>IFERROR(VLOOKUP($H133,'Project Reference'!$A$2:$Q$11,17)," ")</f>
        <v xml:space="preserve"> </v>
      </c>
    </row>
    <row r="134" spans="1:27" s="1" customFormat="1" x14ac:dyDescent="0.45">
      <c r="A134" s="3"/>
      <c r="B134"/>
      <c r="C134" s="120"/>
      <c r="D134" s="120"/>
      <c r="E134" s="27"/>
      <c r="F134" s="76" t="str" cm="1">
        <f t="array" ref="F134">IFERROR(_xlfn.IFS(E134="Hard (Cash)","N/A",E134="Soft (In-Kind)", "Enter Source"),"Select Type")</f>
        <v>Select Type</v>
      </c>
      <c r="G134" s="76"/>
      <c r="H134" s="76" t="str">
        <f>IFERROR(VLOOKUP($G134,'Project Reference'!$T$2:$U$11,2),"Enter Project Number")</f>
        <v>Enter Project Number</v>
      </c>
      <c r="I134"/>
      <c r="J134"/>
      <c r="K134" s="24">
        <f t="shared" si="3"/>
        <v>0</v>
      </c>
      <c r="L134" s="31"/>
      <c r="M134" s="77" t="str">
        <f>IFERROR(VLOOKUP($H134,'Project Reference'!$A$2:$C$11,3)," ")</f>
        <v xml:space="preserve"> </v>
      </c>
      <c r="N134" s="77" t="str">
        <f>IFERROR(VLOOKUP($H134,'Project Reference'!$A$2:$D$11,4)," ")</f>
        <v xml:space="preserve"> </v>
      </c>
      <c r="O134" s="77" t="str">
        <f>IFERROR(VLOOKUP($H134,'Project Reference'!$A$2:$E$11,5)," ")</f>
        <v xml:space="preserve"> </v>
      </c>
      <c r="P134" s="77" t="str">
        <f>IFERROR(VLOOKUP($H134,'Project Reference'!$A$2:$F$11,6,FALSE)," ")</f>
        <v xml:space="preserve"> </v>
      </c>
      <c r="Q134" s="77" t="str">
        <f>IFERROR(VLOOKUP($H134,'Project Reference'!$A$2:$G$11,7,FALSE)," ")</f>
        <v xml:space="preserve"> </v>
      </c>
      <c r="R134" s="77" t="str">
        <f>IFERROR(VLOOKUP($H134,'Project Reference'!$A$2:$H$11,8,FALSE)," ")</f>
        <v xml:space="preserve"> </v>
      </c>
      <c r="S134" s="77" t="str">
        <f>IFERROR(VLOOKUP($H134,'Project Reference'!$A$2:$I$11,9,FALSE)," ")</f>
        <v xml:space="preserve"> </v>
      </c>
      <c r="T134" s="77" t="str">
        <f>IFERROR(VLOOKUP($H134,'Project Reference'!$A$2:$J$11,10,FALSE)," ")</f>
        <v xml:space="preserve"> </v>
      </c>
      <c r="U134" s="77" t="str">
        <f>IFERROR(VLOOKUP($H134,'Project Reference'!$A$2:$K$11,11)," ")</f>
        <v xml:space="preserve"> </v>
      </c>
      <c r="V134" s="77" t="str">
        <f>IFERROR(VLOOKUP($H134,'Project Reference'!$A$2:$L$11,12)," ")</f>
        <v xml:space="preserve"> </v>
      </c>
      <c r="W134" s="77" t="str">
        <f>IFERROR(VLOOKUP($H134,'Project Reference'!$A$2:$M$11,13)," ")</f>
        <v xml:space="preserve"> </v>
      </c>
      <c r="X134" s="77" t="str">
        <f>IFERROR(VLOOKUP($H134,'Project Reference'!$A$2:$N$11,14)," ")</f>
        <v xml:space="preserve"> </v>
      </c>
      <c r="Y134" s="77" t="str">
        <f>IFERROR(VLOOKUP($H134,'Project Reference'!$A$2:$O$11,15)," ")</f>
        <v xml:space="preserve"> </v>
      </c>
      <c r="Z134" s="77" t="str">
        <f>IFERROR(VLOOKUP($H134,'Project Reference'!$A$2:$P$11,16)," ")</f>
        <v xml:space="preserve"> </v>
      </c>
      <c r="AA134" s="77" t="str">
        <f>IFERROR(VLOOKUP($H134,'Project Reference'!$A$2:$Q$11,17)," ")</f>
        <v xml:space="preserve"> </v>
      </c>
    </row>
    <row r="135" spans="1:27" s="1" customFormat="1" x14ac:dyDescent="0.45">
      <c r="A135" s="3"/>
      <c r="B135"/>
      <c r="C135" s="120"/>
      <c r="D135" s="120"/>
      <c r="E135" s="27"/>
      <c r="F135" s="76" t="str" cm="1">
        <f t="array" ref="F135">IFERROR(_xlfn.IFS(E135="Hard (Cash)","N/A",E135="Soft (In-Kind)", "Enter Source"),"Select Type")</f>
        <v>Select Type</v>
      </c>
      <c r="G135" s="76"/>
      <c r="H135" s="76" t="str">
        <f>IFERROR(VLOOKUP($G135,'Project Reference'!$T$2:$U$11,2),"Enter Project Number")</f>
        <v>Enter Project Number</v>
      </c>
      <c r="I135"/>
      <c r="J135"/>
      <c r="K135" s="24">
        <f t="shared" si="3"/>
        <v>0</v>
      </c>
      <c r="L135" s="31"/>
      <c r="M135" s="77" t="str">
        <f>IFERROR(VLOOKUP($H135,'Project Reference'!$A$2:$C$11,3)," ")</f>
        <v xml:space="preserve"> </v>
      </c>
      <c r="N135" s="77" t="str">
        <f>IFERROR(VLOOKUP($H135,'Project Reference'!$A$2:$D$11,4)," ")</f>
        <v xml:space="preserve"> </v>
      </c>
      <c r="O135" s="77" t="str">
        <f>IFERROR(VLOOKUP($H135,'Project Reference'!$A$2:$E$11,5)," ")</f>
        <v xml:space="preserve"> </v>
      </c>
      <c r="P135" s="77" t="str">
        <f>IFERROR(VLOOKUP($H135,'Project Reference'!$A$2:$F$11,6,FALSE)," ")</f>
        <v xml:space="preserve"> </v>
      </c>
      <c r="Q135" s="77" t="str">
        <f>IFERROR(VLOOKUP($H135,'Project Reference'!$A$2:$G$11,7,FALSE)," ")</f>
        <v xml:space="preserve"> </v>
      </c>
      <c r="R135" s="77" t="str">
        <f>IFERROR(VLOOKUP($H135,'Project Reference'!$A$2:$H$11,8,FALSE)," ")</f>
        <v xml:space="preserve"> </v>
      </c>
      <c r="S135" s="77" t="str">
        <f>IFERROR(VLOOKUP($H135,'Project Reference'!$A$2:$I$11,9,FALSE)," ")</f>
        <v xml:space="preserve"> </v>
      </c>
      <c r="T135" s="77" t="str">
        <f>IFERROR(VLOOKUP($H135,'Project Reference'!$A$2:$J$11,10,FALSE)," ")</f>
        <v xml:space="preserve"> </v>
      </c>
      <c r="U135" s="77" t="str">
        <f>IFERROR(VLOOKUP($H135,'Project Reference'!$A$2:$K$11,11)," ")</f>
        <v xml:space="preserve"> </v>
      </c>
      <c r="V135" s="77" t="str">
        <f>IFERROR(VLOOKUP($H135,'Project Reference'!$A$2:$L$11,12)," ")</f>
        <v xml:space="preserve"> </v>
      </c>
      <c r="W135" s="77" t="str">
        <f>IFERROR(VLOOKUP($H135,'Project Reference'!$A$2:$M$11,13)," ")</f>
        <v xml:space="preserve"> </v>
      </c>
      <c r="X135" s="77" t="str">
        <f>IFERROR(VLOOKUP($H135,'Project Reference'!$A$2:$N$11,14)," ")</f>
        <v xml:space="preserve"> </v>
      </c>
      <c r="Y135" s="77" t="str">
        <f>IFERROR(VLOOKUP($H135,'Project Reference'!$A$2:$O$11,15)," ")</f>
        <v xml:space="preserve"> </v>
      </c>
      <c r="Z135" s="77" t="str">
        <f>IFERROR(VLOOKUP($H135,'Project Reference'!$A$2:$P$11,16)," ")</f>
        <v xml:space="preserve"> </v>
      </c>
      <c r="AA135" s="77" t="str">
        <f>IFERROR(VLOOKUP($H135,'Project Reference'!$A$2:$Q$11,17)," ")</f>
        <v xml:space="preserve"> </v>
      </c>
    </row>
    <row r="136" spans="1:27" s="1" customFormat="1" x14ac:dyDescent="0.45">
      <c r="A136" s="3"/>
      <c r="B136"/>
      <c r="C136" s="120"/>
      <c r="D136" s="120"/>
      <c r="E136" s="27"/>
      <c r="F136" s="76" t="str" cm="1">
        <f t="array" ref="F136">IFERROR(_xlfn.IFS(E136="Hard (Cash)","N/A",E136="Soft (In-Kind)", "Enter Source"),"Select Type")</f>
        <v>Select Type</v>
      </c>
      <c r="G136" s="76"/>
      <c r="H136" s="76" t="str">
        <f>IFERROR(VLOOKUP($G136,'Project Reference'!$T$2:$U$11,2),"Enter Project Number")</f>
        <v>Enter Project Number</v>
      </c>
      <c r="I136"/>
      <c r="J136"/>
      <c r="K136" s="24">
        <f t="shared" si="3"/>
        <v>0</v>
      </c>
      <c r="L136" s="31"/>
      <c r="M136" s="77" t="str">
        <f>IFERROR(VLOOKUP($H136,'Project Reference'!$A$2:$C$11,3)," ")</f>
        <v xml:space="preserve"> </v>
      </c>
      <c r="N136" s="77" t="str">
        <f>IFERROR(VLOOKUP($H136,'Project Reference'!$A$2:$D$11,4)," ")</f>
        <v xml:space="preserve"> </v>
      </c>
      <c r="O136" s="77" t="str">
        <f>IFERROR(VLOOKUP($H136,'Project Reference'!$A$2:$E$11,5)," ")</f>
        <v xml:space="preserve"> </v>
      </c>
      <c r="P136" s="77" t="str">
        <f>IFERROR(VLOOKUP($H136,'Project Reference'!$A$2:$F$11,6,FALSE)," ")</f>
        <v xml:space="preserve"> </v>
      </c>
      <c r="Q136" s="77" t="str">
        <f>IFERROR(VLOOKUP($H136,'Project Reference'!$A$2:$G$11,7,FALSE)," ")</f>
        <v xml:space="preserve"> </v>
      </c>
      <c r="R136" s="77" t="str">
        <f>IFERROR(VLOOKUP($H136,'Project Reference'!$A$2:$H$11,8,FALSE)," ")</f>
        <v xml:space="preserve"> </v>
      </c>
      <c r="S136" s="77" t="str">
        <f>IFERROR(VLOOKUP($H136,'Project Reference'!$A$2:$I$11,9,FALSE)," ")</f>
        <v xml:space="preserve"> </v>
      </c>
      <c r="T136" s="77" t="str">
        <f>IFERROR(VLOOKUP($H136,'Project Reference'!$A$2:$J$11,10,FALSE)," ")</f>
        <v xml:space="preserve"> </v>
      </c>
      <c r="U136" s="77" t="str">
        <f>IFERROR(VLOOKUP($H136,'Project Reference'!$A$2:$K$11,11)," ")</f>
        <v xml:space="preserve"> </v>
      </c>
      <c r="V136" s="77" t="str">
        <f>IFERROR(VLOOKUP($H136,'Project Reference'!$A$2:$L$11,12)," ")</f>
        <v xml:space="preserve"> </v>
      </c>
      <c r="W136" s="77" t="str">
        <f>IFERROR(VLOOKUP($H136,'Project Reference'!$A$2:$M$11,13)," ")</f>
        <v xml:space="preserve"> </v>
      </c>
      <c r="X136" s="77" t="str">
        <f>IFERROR(VLOOKUP($H136,'Project Reference'!$A$2:$N$11,14)," ")</f>
        <v xml:space="preserve"> </v>
      </c>
      <c r="Y136" s="77" t="str">
        <f>IFERROR(VLOOKUP($H136,'Project Reference'!$A$2:$O$11,15)," ")</f>
        <v xml:space="preserve"> </v>
      </c>
      <c r="Z136" s="77" t="str">
        <f>IFERROR(VLOOKUP($H136,'Project Reference'!$A$2:$P$11,16)," ")</f>
        <v xml:space="preserve"> </v>
      </c>
      <c r="AA136" s="77" t="str">
        <f>IFERROR(VLOOKUP($H136,'Project Reference'!$A$2:$Q$11,17)," ")</f>
        <v xml:space="preserve"> </v>
      </c>
    </row>
    <row r="137" spans="1:27" s="1" customFormat="1" x14ac:dyDescent="0.45">
      <c r="A137" s="3"/>
      <c r="B137"/>
      <c r="C137" s="120"/>
      <c r="D137" s="120"/>
      <c r="E137" s="27"/>
      <c r="F137" s="76" t="str" cm="1">
        <f t="array" ref="F137">IFERROR(_xlfn.IFS(E137="Hard (Cash)","N/A",E137="Soft (In-Kind)", "Enter Source"),"Select Type")</f>
        <v>Select Type</v>
      </c>
      <c r="G137" s="76"/>
      <c r="H137" s="76" t="str">
        <f>IFERROR(VLOOKUP($G137,'Project Reference'!$T$2:$U$11,2),"Enter Project Number")</f>
        <v>Enter Project Number</v>
      </c>
      <c r="I137"/>
      <c r="J137"/>
      <c r="K137" s="24">
        <f t="shared" si="3"/>
        <v>0</v>
      </c>
      <c r="L137" s="31"/>
      <c r="M137" s="77" t="str">
        <f>IFERROR(VLOOKUP($H137,'Project Reference'!$A$2:$C$11,3)," ")</f>
        <v xml:space="preserve"> </v>
      </c>
      <c r="N137" s="77" t="str">
        <f>IFERROR(VLOOKUP($H137,'Project Reference'!$A$2:$D$11,4)," ")</f>
        <v xml:space="preserve"> </v>
      </c>
      <c r="O137" s="77" t="str">
        <f>IFERROR(VLOOKUP($H137,'Project Reference'!$A$2:$E$11,5)," ")</f>
        <v xml:space="preserve"> </v>
      </c>
      <c r="P137" s="77" t="str">
        <f>IFERROR(VLOOKUP($H137,'Project Reference'!$A$2:$F$11,6,FALSE)," ")</f>
        <v xml:space="preserve"> </v>
      </c>
      <c r="Q137" s="77" t="str">
        <f>IFERROR(VLOOKUP($H137,'Project Reference'!$A$2:$G$11,7,FALSE)," ")</f>
        <v xml:space="preserve"> </v>
      </c>
      <c r="R137" s="77" t="str">
        <f>IFERROR(VLOOKUP($H137,'Project Reference'!$A$2:$H$11,8,FALSE)," ")</f>
        <v xml:space="preserve"> </v>
      </c>
      <c r="S137" s="77" t="str">
        <f>IFERROR(VLOOKUP($H137,'Project Reference'!$A$2:$I$11,9,FALSE)," ")</f>
        <v xml:space="preserve"> </v>
      </c>
      <c r="T137" s="77" t="str">
        <f>IFERROR(VLOOKUP($H137,'Project Reference'!$A$2:$J$11,10,FALSE)," ")</f>
        <v xml:space="preserve"> </v>
      </c>
      <c r="U137" s="77" t="str">
        <f>IFERROR(VLOOKUP($H137,'Project Reference'!$A$2:$K$11,11)," ")</f>
        <v xml:space="preserve"> </v>
      </c>
      <c r="V137" s="77" t="str">
        <f>IFERROR(VLOOKUP($H137,'Project Reference'!$A$2:$L$11,12)," ")</f>
        <v xml:space="preserve"> </v>
      </c>
      <c r="W137" s="77" t="str">
        <f>IFERROR(VLOOKUP($H137,'Project Reference'!$A$2:$M$11,13)," ")</f>
        <v xml:space="preserve"> </v>
      </c>
      <c r="X137" s="77" t="str">
        <f>IFERROR(VLOOKUP($H137,'Project Reference'!$A$2:$N$11,14)," ")</f>
        <v xml:space="preserve"> </v>
      </c>
      <c r="Y137" s="77" t="str">
        <f>IFERROR(VLOOKUP($H137,'Project Reference'!$A$2:$O$11,15)," ")</f>
        <v xml:space="preserve"> </v>
      </c>
      <c r="Z137" s="77" t="str">
        <f>IFERROR(VLOOKUP($H137,'Project Reference'!$A$2:$P$11,16)," ")</f>
        <v xml:space="preserve"> </v>
      </c>
      <c r="AA137" s="77" t="str">
        <f>IFERROR(VLOOKUP($H137,'Project Reference'!$A$2:$Q$11,17)," ")</f>
        <v xml:space="preserve"> </v>
      </c>
    </row>
    <row r="138" spans="1:27" s="1" customFormat="1" x14ac:dyDescent="0.45">
      <c r="A138" s="3"/>
      <c r="B138"/>
      <c r="C138" s="120"/>
      <c r="D138" s="120"/>
      <c r="E138" s="27"/>
      <c r="F138" s="76" t="str" cm="1">
        <f t="array" ref="F138">IFERROR(_xlfn.IFS(E138="Hard (Cash)","N/A",E138="Soft (In-Kind)", "Enter Source"),"Select Type")</f>
        <v>Select Type</v>
      </c>
      <c r="G138" s="76"/>
      <c r="H138" s="76" t="str">
        <f>IFERROR(VLOOKUP($G138,'Project Reference'!$T$2:$U$11,2),"Enter Project Number")</f>
        <v>Enter Project Number</v>
      </c>
      <c r="I138"/>
      <c r="J138"/>
      <c r="K138" s="24">
        <f t="shared" ref="K138:K153" si="4">SUM(C138:D138)</f>
        <v>0</v>
      </c>
      <c r="L138" s="31"/>
      <c r="M138" s="77" t="str">
        <f>IFERROR(VLOOKUP($H138,'Project Reference'!$A$2:$C$11,3)," ")</f>
        <v xml:space="preserve"> </v>
      </c>
      <c r="N138" s="77" t="str">
        <f>IFERROR(VLOOKUP($H138,'Project Reference'!$A$2:$D$11,4)," ")</f>
        <v xml:space="preserve"> </v>
      </c>
      <c r="O138" s="77" t="str">
        <f>IFERROR(VLOOKUP($H138,'Project Reference'!$A$2:$E$11,5)," ")</f>
        <v xml:space="preserve"> </v>
      </c>
      <c r="P138" s="77" t="str">
        <f>IFERROR(VLOOKUP($H138,'Project Reference'!$A$2:$F$11,6,FALSE)," ")</f>
        <v xml:space="preserve"> </v>
      </c>
      <c r="Q138" s="77" t="str">
        <f>IFERROR(VLOOKUP($H138,'Project Reference'!$A$2:$G$11,7,FALSE)," ")</f>
        <v xml:space="preserve"> </v>
      </c>
      <c r="R138" s="77" t="str">
        <f>IFERROR(VLOOKUP($H138,'Project Reference'!$A$2:$H$11,8,FALSE)," ")</f>
        <v xml:space="preserve"> </v>
      </c>
      <c r="S138" s="77" t="str">
        <f>IFERROR(VLOOKUP($H138,'Project Reference'!$A$2:$I$11,9,FALSE)," ")</f>
        <v xml:space="preserve"> </v>
      </c>
      <c r="T138" s="77" t="str">
        <f>IFERROR(VLOOKUP($H138,'Project Reference'!$A$2:$J$11,10,FALSE)," ")</f>
        <v xml:space="preserve"> </v>
      </c>
      <c r="U138" s="77" t="str">
        <f>IFERROR(VLOOKUP($H138,'Project Reference'!$A$2:$K$11,11)," ")</f>
        <v xml:space="preserve"> </v>
      </c>
      <c r="V138" s="77" t="str">
        <f>IFERROR(VLOOKUP($H138,'Project Reference'!$A$2:$L$11,12)," ")</f>
        <v xml:space="preserve"> </v>
      </c>
      <c r="W138" s="77" t="str">
        <f>IFERROR(VLOOKUP($H138,'Project Reference'!$A$2:$M$11,13)," ")</f>
        <v xml:space="preserve"> </v>
      </c>
      <c r="X138" s="77" t="str">
        <f>IFERROR(VLOOKUP($H138,'Project Reference'!$A$2:$N$11,14)," ")</f>
        <v xml:space="preserve"> </v>
      </c>
      <c r="Y138" s="77" t="str">
        <f>IFERROR(VLOOKUP($H138,'Project Reference'!$A$2:$O$11,15)," ")</f>
        <v xml:space="preserve"> </v>
      </c>
      <c r="Z138" s="77" t="str">
        <f>IFERROR(VLOOKUP($H138,'Project Reference'!$A$2:$P$11,16)," ")</f>
        <v xml:space="preserve"> </v>
      </c>
      <c r="AA138" s="77" t="str">
        <f>IFERROR(VLOOKUP($H138,'Project Reference'!$A$2:$Q$11,17)," ")</f>
        <v xml:space="preserve"> </v>
      </c>
    </row>
    <row r="139" spans="1:27" s="1" customFormat="1" x14ac:dyDescent="0.45">
      <c r="A139" s="3"/>
      <c r="B139"/>
      <c r="C139" s="120"/>
      <c r="D139" s="120"/>
      <c r="E139" s="27"/>
      <c r="F139" s="76" t="str" cm="1">
        <f t="array" ref="F139">IFERROR(_xlfn.IFS(E139="Hard (Cash)","N/A",E139="Soft (In-Kind)", "Enter Source"),"Select Type")</f>
        <v>Select Type</v>
      </c>
      <c r="G139" s="76"/>
      <c r="H139" s="76" t="str">
        <f>IFERROR(VLOOKUP($G139,'Project Reference'!$T$2:$U$11,2),"Enter Project Number")</f>
        <v>Enter Project Number</v>
      </c>
      <c r="I139"/>
      <c r="J139"/>
      <c r="K139" s="24">
        <f t="shared" si="4"/>
        <v>0</v>
      </c>
      <c r="L139" s="31"/>
      <c r="M139" s="77" t="str">
        <f>IFERROR(VLOOKUP($H139,'Project Reference'!$A$2:$C$11,3)," ")</f>
        <v xml:space="preserve"> </v>
      </c>
      <c r="N139" s="77" t="str">
        <f>IFERROR(VLOOKUP($H139,'Project Reference'!$A$2:$D$11,4)," ")</f>
        <v xml:space="preserve"> </v>
      </c>
      <c r="O139" s="77" t="str">
        <f>IFERROR(VLOOKUP($H139,'Project Reference'!$A$2:$E$11,5)," ")</f>
        <v xml:space="preserve"> </v>
      </c>
      <c r="P139" s="77" t="str">
        <f>IFERROR(VLOOKUP($H139,'Project Reference'!$A$2:$F$11,6,FALSE)," ")</f>
        <v xml:space="preserve"> </v>
      </c>
      <c r="Q139" s="77" t="str">
        <f>IFERROR(VLOOKUP($H139,'Project Reference'!$A$2:$G$11,7,FALSE)," ")</f>
        <v xml:space="preserve"> </v>
      </c>
      <c r="R139" s="77" t="str">
        <f>IFERROR(VLOOKUP($H139,'Project Reference'!$A$2:$H$11,8,FALSE)," ")</f>
        <v xml:space="preserve"> </v>
      </c>
      <c r="S139" s="77" t="str">
        <f>IFERROR(VLOOKUP($H139,'Project Reference'!$A$2:$I$11,9,FALSE)," ")</f>
        <v xml:space="preserve"> </v>
      </c>
      <c r="T139" s="77" t="str">
        <f>IFERROR(VLOOKUP($H139,'Project Reference'!$A$2:$J$11,10,FALSE)," ")</f>
        <v xml:space="preserve"> </v>
      </c>
      <c r="U139" s="77" t="str">
        <f>IFERROR(VLOOKUP($H139,'Project Reference'!$A$2:$K$11,11)," ")</f>
        <v xml:space="preserve"> </v>
      </c>
      <c r="V139" s="77" t="str">
        <f>IFERROR(VLOOKUP($H139,'Project Reference'!$A$2:$L$11,12)," ")</f>
        <v xml:space="preserve"> </v>
      </c>
      <c r="W139" s="77" t="str">
        <f>IFERROR(VLOOKUP($H139,'Project Reference'!$A$2:$M$11,13)," ")</f>
        <v xml:space="preserve"> </v>
      </c>
      <c r="X139" s="77" t="str">
        <f>IFERROR(VLOOKUP($H139,'Project Reference'!$A$2:$N$11,14)," ")</f>
        <v xml:space="preserve"> </v>
      </c>
      <c r="Y139" s="77" t="str">
        <f>IFERROR(VLOOKUP($H139,'Project Reference'!$A$2:$O$11,15)," ")</f>
        <v xml:space="preserve"> </v>
      </c>
      <c r="Z139" s="77" t="str">
        <f>IFERROR(VLOOKUP($H139,'Project Reference'!$A$2:$P$11,16)," ")</f>
        <v xml:space="preserve"> </v>
      </c>
      <c r="AA139" s="77" t="str">
        <f>IFERROR(VLOOKUP($H139,'Project Reference'!$A$2:$Q$11,17)," ")</f>
        <v xml:space="preserve"> </v>
      </c>
    </row>
    <row r="140" spans="1:27" s="1" customFormat="1" x14ac:dyDescent="0.45">
      <c r="A140" s="3"/>
      <c r="B140"/>
      <c r="C140" s="120"/>
      <c r="D140" s="120"/>
      <c r="E140" s="27"/>
      <c r="F140" s="76" t="str" cm="1">
        <f t="array" ref="F140">IFERROR(_xlfn.IFS(E140="Hard (Cash)","N/A",E140="Soft (In-Kind)", "Enter Source"),"Select Type")</f>
        <v>Select Type</v>
      </c>
      <c r="G140" s="76"/>
      <c r="H140" s="76" t="str">
        <f>IFERROR(VLOOKUP($G140,'Project Reference'!$T$2:$U$11,2),"Enter Project Number")</f>
        <v>Enter Project Number</v>
      </c>
      <c r="I140"/>
      <c r="J140"/>
      <c r="K140" s="24">
        <f t="shared" si="4"/>
        <v>0</v>
      </c>
      <c r="L140" s="31"/>
      <c r="M140" s="77" t="str">
        <f>IFERROR(VLOOKUP($H140,'Project Reference'!$A$2:$C$11,3)," ")</f>
        <v xml:space="preserve"> </v>
      </c>
      <c r="N140" s="77" t="str">
        <f>IFERROR(VLOOKUP($H140,'Project Reference'!$A$2:$D$11,4)," ")</f>
        <v xml:space="preserve"> </v>
      </c>
      <c r="O140" s="77" t="str">
        <f>IFERROR(VLOOKUP($H140,'Project Reference'!$A$2:$E$11,5)," ")</f>
        <v xml:space="preserve"> </v>
      </c>
      <c r="P140" s="77" t="str">
        <f>IFERROR(VLOOKUP($H140,'Project Reference'!$A$2:$F$11,6,FALSE)," ")</f>
        <v xml:space="preserve"> </v>
      </c>
      <c r="Q140" s="77" t="str">
        <f>IFERROR(VLOOKUP($H140,'Project Reference'!$A$2:$G$11,7,FALSE)," ")</f>
        <v xml:space="preserve"> </v>
      </c>
      <c r="R140" s="77" t="str">
        <f>IFERROR(VLOOKUP($H140,'Project Reference'!$A$2:$H$11,8,FALSE)," ")</f>
        <v xml:space="preserve"> </v>
      </c>
      <c r="S140" s="77" t="str">
        <f>IFERROR(VLOOKUP($H140,'Project Reference'!$A$2:$I$11,9,FALSE)," ")</f>
        <v xml:space="preserve"> </v>
      </c>
      <c r="T140" s="77" t="str">
        <f>IFERROR(VLOOKUP($H140,'Project Reference'!$A$2:$J$11,10,FALSE)," ")</f>
        <v xml:space="preserve"> </v>
      </c>
      <c r="U140" s="77" t="str">
        <f>IFERROR(VLOOKUP($H140,'Project Reference'!$A$2:$K$11,11)," ")</f>
        <v xml:space="preserve"> </v>
      </c>
      <c r="V140" s="77" t="str">
        <f>IFERROR(VLOOKUP($H140,'Project Reference'!$A$2:$L$11,12)," ")</f>
        <v xml:space="preserve"> </v>
      </c>
      <c r="W140" s="77" t="str">
        <f>IFERROR(VLOOKUP($H140,'Project Reference'!$A$2:$M$11,13)," ")</f>
        <v xml:space="preserve"> </v>
      </c>
      <c r="X140" s="77" t="str">
        <f>IFERROR(VLOOKUP($H140,'Project Reference'!$A$2:$N$11,14)," ")</f>
        <v xml:space="preserve"> </v>
      </c>
      <c r="Y140" s="77" t="str">
        <f>IFERROR(VLOOKUP($H140,'Project Reference'!$A$2:$O$11,15)," ")</f>
        <v xml:space="preserve"> </v>
      </c>
      <c r="Z140" s="77" t="str">
        <f>IFERROR(VLOOKUP($H140,'Project Reference'!$A$2:$P$11,16)," ")</f>
        <v xml:space="preserve"> </v>
      </c>
      <c r="AA140" s="77" t="str">
        <f>IFERROR(VLOOKUP($H140,'Project Reference'!$A$2:$Q$11,17)," ")</f>
        <v xml:space="preserve"> </v>
      </c>
    </row>
    <row r="141" spans="1:27" s="1" customFormat="1" x14ac:dyDescent="0.45">
      <c r="A141" s="3"/>
      <c r="B141"/>
      <c r="C141" s="120"/>
      <c r="D141" s="120"/>
      <c r="E141" s="27"/>
      <c r="F141" s="76" t="str" cm="1">
        <f t="array" ref="F141">IFERROR(_xlfn.IFS(E141="Hard (Cash)","N/A",E141="Soft (In-Kind)", "Enter Source"),"Select Type")</f>
        <v>Select Type</v>
      </c>
      <c r="G141" s="76"/>
      <c r="H141" s="76" t="str">
        <f>IFERROR(VLOOKUP($G141,'Project Reference'!$T$2:$U$11,2),"Enter Project Number")</f>
        <v>Enter Project Number</v>
      </c>
      <c r="I141"/>
      <c r="J141"/>
      <c r="K141" s="24">
        <f t="shared" si="4"/>
        <v>0</v>
      </c>
      <c r="L141" s="31"/>
      <c r="M141" s="77" t="str">
        <f>IFERROR(VLOOKUP($H141,'Project Reference'!$A$2:$C$11,3)," ")</f>
        <v xml:space="preserve"> </v>
      </c>
      <c r="N141" s="77" t="str">
        <f>IFERROR(VLOOKUP($H141,'Project Reference'!$A$2:$D$11,4)," ")</f>
        <v xml:space="preserve"> </v>
      </c>
      <c r="O141" s="77" t="str">
        <f>IFERROR(VLOOKUP($H141,'Project Reference'!$A$2:$E$11,5)," ")</f>
        <v xml:space="preserve"> </v>
      </c>
      <c r="P141" s="77" t="str">
        <f>IFERROR(VLOOKUP($H141,'Project Reference'!$A$2:$F$11,6,FALSE)," ")</f>
        <v xml:space="preserve"> </v>
      </c>
      <c r="Q141" s="77" t="str">
        <f>IFERROR(VLOOKUP($H141,'Project Reference'!$A$2:$G$11,7,FALSE)," ")</f>
        <v xml:space="preserve"> </v>
      </c>
      <c r="R141" s="77" t="str">
        <f>IFERROR(VLOOKUP($H141,'Project Reference'!$A$2:$H$11,8,FALSE)," ")</f>
        <v xml:space="preserve"> </v>
      </c>
      <c r="S141" s="77" t="str">
        <f>IFERROR(VLOOKUP($H141,'Project Reference'!$A$2:$I$11,9,FALSE)," ")</f>
        <v xml:space="preserve"> </v>
      </c>
      <c r="T141" s="77" t="str">
        <f>IFERROR(VLOOKUP($H141,'Project Reference'!$A$2:$J$11,10,FALSE)," ")</f>
        <v xml:space="preserve"> </v>
      </c>
      <c r="U141" s="77" t="str">
        <f>IFERROR(VLOOKUP($H141,'Project Reference'!$A$2:$K$11,11)," ")</f>
        <v xml:space="preserve"> </v>
      </c>
      <c r="V141" s="77" t="str">
        <f>IFERROR(VLOOKUP($H141,'Project Reference'!$A$2:$L$11,12)," ")</f>
        <v xml:space="preserve"> </v>
      </c>
      <c r="W141" s="77" t="str">
        <f>IFERROR(VLOOKUP($H141,'Project Reference'!$A$2:$M$11,13)," ")</f>
        <v xml:space="preserve"> </v>
      </c>
      <c r="X141" s="77" t="str">
        <f>IFERROR(VLOOKUP($H141,'Project Reference'!$A$2:$N$11,14)," ")</f>
        <v xml:space="preserve"> </v>
      </c>
      <c r="Y141" s="77" t="str">
        <f>IFERROR(VLOOKUP($H141,'Project Reference'!$A$2:$O$11,15)," ")</f>
        <v xml:space="preserve"> </v>
      </c>
      <c r="Z141" s="77" t="str">
        <f>IFERROR(VLOOKUP($H141,'Project Reference'!$A$2:$P$11,16)," ")</f>
        <v xml:space="preserve"> </v>
      </c>
      <c r="AA141" s="77" t="str">
        <f>IFERROR(VLOOKUP($H141,'Project Reference'!$A$2:$Q$11,17)," ")</f>
        <v xml:space="preserve"> </v>
      </c>
    </row>
    <row r="142" spans="1:27" s="1" customFormat="1" x14ac:dyDescent="0.45">
      <c r="A142" s="3"/>
      <c r="B142"/>
      <c r="C142" s="120"/>
      <c r="D142" s="120"/>
      <c r="E142" s="27"/>
      <c r="F142" s="76" t="str" cm="1">
        <f t="array" ref="F142">IFERROR(_xlfn.IFS(E142="Hard (Cash)","N/A",E142="Soft (In-Kind)", "Enter Source"),"Select Type")</f>
        <v>Select Type</v>
      </c>
      <c r="G142" s="76"/>
      <c r="H142" s="76" t="str">
        <f>IFERROR(VLOOKUP($G142,'Project Reference'!$T$2:$U$11,2),"Enter Project Number")</f>
        <v>Enter Project Number</v>
      </c>
      <c r="I142"/>
      <c r="J142"/>
      <c r="K142" s="24">
        <f t="shared" si="4"/>
        <v>0</v>
      </c>
      <c r="L142" s="31"/>
      <c r="M142" s="77" t="str">
        <f>IFERROR(VLOOKUP($H142,'Project Reference'!$A$2:$C$11,3)," ")</f>
        <v xml:space="preserve"> </v>
      </c>
      <c r="N142" s="77" t="str">
        <f>IFERROR(VLOOKUP($H142,'Project Reference'!$A$2:$D$11,4)," ")</f>
        <v xml:space="preserve"> </v>
      </c>
      <c r="O142" s="77" t="str">
        <f>IFERROR(VLOOKUP($H142,'Project Reference'!$A$2:$E$11,5)," ")</f>
        <v xml:space="preserve"> </v>
      </c>
      <c r="P142" s="77" t="str">
        <f>IFERROR(VLOOKUP($H142,'Project Reference'!$A$2:$F$11,6,FALSE)," ")</f>
        <v xml:space="preserve"> </v>
      </c>
      <c r="Q142" s="77" t="str">
        <f>IFERROR(VLOOKUP($H142,'Project Reference'!$A$2:$G$11,7,FALSE)," ")</f>
        <v xml:space="preserve"> </v>
      </c>
      <c r="R142" s="77" t="str">
        <f>IFERROR(VLOOKUP($H142,'Project Reference'!$A$2:$H$11,8,FALSE)," ")</f>
        <v xml:space="preserve"> </v>
      </c>
      <c r="S142" s="77" t="str">
        <f>IFERROR(VLOOKUP($H142,'Project Reference'!$A$2:$I$11,9,FALSE)," ")</f>
        <v xml:space="preserve"> </v>
      </c>
      <c r="T142" s="77" t="str">
        <f>IFERROR(VLOOKUP($H142,'Project Reference'!$A$2:$J$11,10,FALSE)," ")</f>
        <v xml:space="preserve"> </v>
      </c>
      <c r="U142" s="77" t="str">
        <f>IFERROR(VLOOKUP($H142,'Project Reference'!$A$2:$K$11,11)," ")</f>
        <v xml:space="preserve"> </v>
      </c>
      <c r="V142" s="77" t="str">
        <f>IFERROR(VLOOKUP($H142,'Project Reference'!$A$2:$L$11,12)," ")</f>
        <v xml:space="preserve"> </v>
      </c>
      <c r="W142" s="77" t="str">
        <f>IFERROR(VLOOKUP($H142,'Project Reference'!$A$2:$M$11,13)," ")</f>
        <v xml:space="preserve"> </v>
      </c>
      <c r="X142" s="77" t="str">
        <f>IFERROR(VLOOKUP($H142,'Project Reference'!$A$2:$N$11,14)," ")</f>
        <v xml:space="preserve"> </v>
      </c>
      <c r="Y142" s="77" t="str">
        <f>IFERROR(VLOOKUP($H142,'Project Reference'!$A$2:$O$11,15)," ")</f>
        <v xml:space="preserve"> </v>
      </c>
      <c r="Z142" s="77" t="str">
        <f>IFERROR(VLOOKUP($H142,'Project Reference'!$A$2:$P$11,16)," ")</f>
        <v xml:space="preserve"> </v>
      </c>
      <c r="AA142" s="77" t="str">
        <f>IFERROR(VLOOKUP($H142,'Project Reference'!$A$2:$Q$11,17)," ")</f>
        <v xml:space="preserve"> </v>
      </c>
    </row>
    <row r="143" spans="1:27" s="1" customFormat="1" x14ac:dyDescent="0.45">
      <c r="A143" s="3"/>
      <c r="B143"/>
      <c r="C143" s="120"/>
      <c r="D143" s="120"/>
      <c r="E143" s="27"/>
      <c r="F143" s="76" t="str" cm="1">
        <f t="array" ref="F143">IFERROR(_xlfn.IFS(E143="Hard (Cash)","N/A",E143="Soft (In-Kind)", "Enter Source"),"Select Type")</f>
        <v>Select Type</v>
      </c>
      <c r="G143" s="76"/>
      <c r="H143" s="76" t="str">
        <f>IFERROR(VLOOKUP($G143,'Project Reference'!$T$2:$U$11,2),"Enter Project Number")</f>
        <v>Enter Project Number</v>
      </c>
      <c r="I143"/>
      <c r="J143"/>
      <c r="K143" s="24">
        <f t="shared" si="4"/>
        <v>0</v>
      </c>
      <c r="L143" s="31"/>
      <c r="M143" s="77" t="str">
        <f>IFERROR(VLOOKUP($H143,'Project Reference'!$A$2:$C$11,3)," ")</f>
        <v xml:space="preserve"> </v>
      </c>
      <c r="N143" s="77" t="str">
        <f>IFERROR(VLOOKUP($H143,'Project Reference'!$A$2:$D$11,4)," ")</f>
        <v xml:space="preserve"> </v>
      </c>
      <c r="O143" s="77" t="str">
        <f>IFERROR(VLOOKUP($H143,'Project Reference'!$A$2:$E$11,5)," ")</f>
        <v xml:space="preserve"> </v>
      </c>
      <c r="P143" s="77" t="str">
        <f>IFERROR(VLOOKUP($H143,'Project Reference'!$A$2:$F$11,6,FALSE)," ")</f>
        <v xml:space="preserve"> </v>
      </c>
      <c r="Q143" s="77" t="str">
        <f>IFERROR(VLOOKUP($H143,'Project Reference'!$A$2:$G$11,7,FALSE)," ")</f>
        <v xml:space="preserve"> </v>
      </c>
      <c r="R143" s="77" t="str">
        <f>IFERROR(VLOOKUP($H143,'Project Reference'!$A$2:$H$11,8,FALSE)," ")</f>
        <v xml:space="preserve"> </v>
      </c>
      <c r="S143" s="77" t="str">
        <f>IFERROR(VLOOKUP($H143,'Project Reference'!$A$2:$I$11,9,FALSE)," ")</f>
        <v xml:space="preserve"> </v>
      </c>
      <c r="T143" s="77" t="str">
        <f>IFERROR(VLOOKUP($H143,'Project Reference'!$A$2:$J$11,10,FALSE)," ")</f>
        <v xml:space="preserve"> </v>
      </c>
      <c r="U143" s="77" t="str">
        <f>IFERROR(VLOOKUP($H143,'Project Reference'!$A$2:$K$11,11)," ")</f>
        <v xml:space="preserve"> </v>
      </c>
      <c r="V143" s="77" t="str">
        <f>IFERROR(VLOOKUP($H143,'Project Reference'!$A$2:$L$11,12)," ")</f>
        <v xml:space="preserve"> </v>
      </c>
      <c r="W143" s="77" t="str">
        <f>IFERROR(VLOOKUP($H143,'Project Reference'!$A$2:$M$11,13)," ")</f>
        <v xml:space="preserve"> </v>
      </c>
      <c r="X143" s="77" t="str">
        <f>IFERROR(VLOOKUP($H143,'Project Reference'!$A$2:$N$11,14)," ")</f>
        <v xml:space="preserve"> </v>
      </c>
      <c r="Y143" s="77" t="str">
        <f>IFERROR(VLOOKUP($H143,'Project Reference'!$A$2:$O$11,15)," ")</f>
        <v xml:space="preserve"> </v>
      </c>
      <c r="Z143" s="77" t="str">
        <f>IFERROR(VLOOKUP($H143,'Project Reference'!$A$2:$P$11,16)," ")</f>
        <v xml:space="preserve"> </v>
      </c>
      <c r="AA143" s="77" t="str">
        <f>IFERROR(VLOOKUP($H143,'Project Reference'!$A$2:$Q$11,17)," ")</f>
        <v xml:space="preserve"> </v>
      </c>
    </row>
    <row r="144" spans="1:27" s="1" customFormat="1" x14ac:dyDescent="0.45">
      <c r="A144" s="3"/>
      <c r="B144"/>
      <c r="C144" s="120"/>
      <c r="D144" s="120"/>
      <c r="E144" s="27"/>
      <c r="F144" s="76" t="str" cm="1">
        <f t="array" ref="F144">IFERROR(_xlfn.IFS(E144="Hard (Cash)","N/A",E144="Soft (In-Kind)", "Enter Source"),"Select Type")</f>
        <v>Select Type</v>
      </c>
      <c r="G144" s="76"/>
      <c r="H144" s="76" t="str">
        <f>IFERROR(VLOOKUP($G144,'Project Reference'!$T$2:$U$11,2),"Enter Project Number")</f>
        <v>Enter Project Number</v>
      </c>
      <c r="I144"/>
      <c r="J144"/>
      <c r="K144" s="24">
        <f t="shared" si="4"/>
        <v>0</v>
      </c>
      <c r="L144" s="31"/>
      <c r="M144" s="77" t="str">
        <f>IFERROR(VLOOKUP($H144,'Project Reference'!$A$2:$C$11,3)," ")</f>
        <v xml:space="preserve"> </v>
      </c>
      <c r="N144" s="77" t="str">
        <f>IFERROR(VLOOKUP($H144,'Project Reference'!$A$2:$D$11,4)," ")</f>
        <v xml:space="preserve"> </v>
      </c>
      <c r="O144" s="77" t="str">
        <f>IFERROR(VLOOKUP($H144,'Project Reference'!$A$2:$E$11,5)," ")</f>
        <v xml:space="preserve"> </v>
      </c>
      <c r="P144" s="77" t="str">
        <f>IFERROR(VLOOKUP($H144,'Project Reference'!$A$2:$F$11,6,FALSE)," ")</f>
        <v xml:space="preserve"> </v>
      </c>
      <c r="Q144" s="77" t="str">
        <f>IFERROR(VLOOKUP($H144,'Project Reference'!$A$2:$G$11,7,FALSE)," ")</f>
        <v xml:space="preserve"> </v>
      </c>
      <c r="R144" s="77" t="str">
        <f>IFERROR(VLOOKUP($H144,'Project Reference'!$A$2:$H$11,8,FALSE)," ")</f>
        <v xml:space="preserve"> </v>
      </c>
      <c r="S144" s="77" t="str">
        <f>IFERROR(VLOOKUP($H144,'Project Reference'!$A$2:$I$11,9,FALSE)," ")</f>
        <v xml:space="preserve"> </v>
      </c>
      <c r="T144" s="77" t="str">
        <f>IFERROR(VLOOKUP($H144,'Project Reference'!$A$2:$J$11,10,FALSE)," ")</f>
        <v xml:space="preserve"> </v>
      </c>
      <c r="U144" s="77" t="str">
        <f>IFERROR(VLOOKUP($H144,'Project Reference'!$A$2:$K$11,11)," ")</f>
        <v xml:space="preserve"> </v>
      </c>
      <c r="V144" s="77" t="str">
        <f>IFERROR(VLOOKUP($H144,'Project Reference'!$A$2:$L$11,12)," ")</f>
        <v xml:space="preserve"> </v>
      </c>
      <c r="W144" s="77" t="str">
        <f>IFERROR(VLOOKUP($H144,'Project Reference'!$A$2:$M$11,13)," ")</f>
        <v xml:space="preserve"> </v>
      </c>
      <c r="X144" s="77" t="str">
        <f>IFERROR(VLOOKUP($H144,'Project Reference'!$A$2:$N$11,14)," ")</f>
        <v xml:space="preserve"> </v>
      </c>
      <c r="Y144" s="77" t="str">
        <f>IFERROR(VLOOKUP($H144,'Project Reference'!$A$2:$O$11,15)," ")</f>
        <v xml:space="preserve"> </v>
      </c>
      <c r="Z144" s="77" t="str">
        <f>IFERROR(VLOOKUP($H144,'Project Reference'!$A$2:$P$11,16)," ")</f>
        <v xml:space="preserve"> </v>
      </c>
      <c r="AA144" s="77" t="str">
        <f>IFERROR(VLOOKUP($H144,'Project Reference'!$A$2:$Q$11,17)," ")</f>
        <v xml:space="preserve"> </v>
      </c>
    </row>
    <row r="145" spans="1:27" s="1" customFormat="1" x14ac:dyDescent="0.45">
      <c r="A145" s="3"/>
      <c r="B145"/>
      <c r="C145" s="120"/>
      <c r="D145" s="120"/>
      <c r="E145" s="27"/>
      <c r="F145" s="76" t="str" cm="1">
        <f t="array" ref="F145">IFERROR(_xlfn.IFS(E145="Hard (Cash)","N/A",E145="Soft (In-Kind)", "Enter Source"),"Select Type")</f>
        <v>Select Type</v>
      </c>
      <c r="G145" s="76"/>
      <c r="H145" s="76" t="str">
        <f>IFERROR(VLOOKUP($G145,'Project Reference'!$T$2:$U$11,2),"Enter Project Number")</f>
        <v>Enter Project Number</v>
      </c>
      <c r="I145"/>
      <c r="J145"/>
      <c r="K145" s="24">
        <f t="shared" si="4"/>
        <v>0</v>
      </c>
      <c r="L145" s="31"/>
      <c r="M145" s="77" t="str">
        <f>IFERROR(VLOOKUP($H145,'Project Reference'!$A$2:$C$11,3)," ")</f>
        <v xml:space="preserve"> </v>
      </c>
      <c r="N145" s="77" t="str">
        <f>IFERROR(VLOOKUP($H145,'Project Reference'!$A$2:$D$11,4)," ")</f>
        <v xml:space="preserve"> </v>
      </c>
      <c r="O145" s="77" t="str">
        <f>IFERROR(VLOOKUP($H145,'Project Reference'!$A$2:$E$11,5)," ")</f>
        <v xml:space="preserve"> </v>
      </c>
      <c r="P145" s="77" t="str">
        <f>IFERROR(VLOOKUP($H145,'Project Reference'!$A$2:$F$11,6,FALSE)," ")</f>
        <v xml:space="preserve"> </v>
      </c>
      <c r="Q145" s="77" t="str">
        <f>IFERROR(VLOOKUP($H145,'Project Reference'!$A$2:$G$11,7,FALSE)," ")</f>
        <v xml:space="preserve"> </v>
      </c>
      <c r="R145" s="77" t="str">
        <f>IFERROR(VLOOKUP($H145,'Project Reference'!$A$2:$H$11,8,FALSE)," ")</f>
        <v xml:space="preserve"> </v>
      </c>
      <c r="S145" s="77" t="str">
        <f>IFERROR(VLOOKUP($H145,'Project Reference'!$A$2:$I$11,9,FALSE)," ")</f>
        <v xml:space="preserve"> </v>
      </c>
      <c r="T145" s="77" t="str">
        <f>IFERROR(VLOOKUP($H145,'Project Reference'!$A$2:$J$11,10,FALSE)," ")</f>
        <v xml:space="preserve"> </v>
      </c>
      <c r="U145" s="77" t="str">
        <f>IFERROR(VLOOKUP($H145,'Project Reference'!$A$2:$K$11,11)," ")</f>
        <v xml:space="preserve"> </v>
      </c>
      <c r="V145" s="77" t="str">
        <f>IFERROR(VLOOKUP($H145,'Project Reference'!$A$2:$L$11,12)," ")</f>
        <v xml:space="preserve"> </v>
      </c>
      <c r="W145" s="77" t="str">
        <f>IFERROR(VLOOKUP($H145,'Project Reference'!$A$2:$M$11,13)," ")</f>
        <v xml:space="preserve"> </v>
      </c>
      <c r="X145" s="77" t="str">
        <f>IFERROR(VLOOKUP($H145,'Project Reference'!$A$2:$N$11,14)," ")</f>
        <v xml:space="preserve"> </v>
      </c>
      <c r="Y145" s="77" t="str">
        <f>IFERROR(VLOOKUP($H145,'Project Reference'!$A$2:$O$11,15)," ")</f>
        <v xml:space="preserve"> </v>
      </c>
      <c r="Z145" s="77" t="str">
        <f>IFERROR(VLOOKUP($H145,'Project Reference'!$A$2:$P$11,16)," ")</f>
        <v xml:space="preserve"> </v>
      </c>
      <c r="AA145" s="77" t="str">
        <f>IFERROR(VLOOKUP($H145,'Project Reference'!$A$2:$Q$11,17)," ")</f>
        <v xml:space="preserve"> </v>
      </c>
    </row>
    <row r="146" spans="1:27" s="1" customFormat="1" x14ac:dyDescent="0.45">
      <c r="A146" s="3"/>
      <c r="B146"/>
      <c r="C146" s="120"/>
      <c r="D146" s="120"/>
      <c r="E146" s="27"/>
      <c r="F146" s="76" t="str" cm="1">
        <f t="array" ref="F146">IFERROR(_xlfn.IFS(E146="Hard (Cash)","N/A",E146="Soft (In-Kind)", "Enter Source"),"Select Type")</f>
        <v>Select Type</v>
      </c>
      <c r="G146" s="76"/>
      <c r="H146" s="76" t="str">
        <f>IFERROR(VLOOKUP($G146,'Project Reference'!$T$2:$U$11,2),"Enter Project Number")</f>
        <v>Enter Project Number</v>
      </c>
      <c r="I146"/>
      <c r="J146"/>
      <c r="K146" s="24">
        <f t="shared" si="4"/>
        <v>0</v>
      </c>
      <c r="L146" s="31"/>
      <c r="M146" s="77" t="str">
        <f>IFERROR(VLOOKUP($H146,'Project Reference'!$A$2:$C$11,3)," ")</f>
        <v xml:space="preserve"> </v>
      </c>
      <c r="N146" s="77" t="str">
        <f>IFERROR(VLOOKUP($H146,'Project Reference'!$A$2:$D$11,4)," ")</f>
        <v xml:space="preserve"> </v>
      </c>
      <c r="O146" s="77" t="str">
        <f>IFERROR(VLOOKUP($H146,'Project Reference'!$A$2:$E$11,5)," ")</f>
        <v xml:space="preserve"> </v>
      </c>
      <c r="P146" s="77" t="str">
        <f>IFERROR(VLOOKUP($H146,'Project Reference'!$A$2:$F$11,6,FALSE)," ")</f>
        <v xml:space="preserve"> </v>
      </c>
      <c r="Q146" s="77" t="str">
        <f>IFERROR(VLOOKUP($H146,'Project Reference'!$A$2:$G$11,7,FALSE)," ")</f>
        <v xml:space="preserve"> </v>
      </c>
      <c r="R146" s="77" t="str">
        <f>IFERROR(VLOOKUP($H146,'Project Reference'!$A$2:$H$11,8,FALSE)," ")</f>
        <v xml:space="preserve"> </v>
      </c>
      <c r="S146" s="77" t="str">
        <f>IFERROR(VLOOKUP($H146,'Project Reference'!$A$2:$I$11,9,FALSE)," ")</f>
        <v xml:space="preserve"> </v>
      </c>
      <c r="T146" s="77" t="str">
        <f>IFERROR(VLOOKUP($H146,'Project Reference'!$A$2:$J$11,10,FALSE)," ")</f>
        <v xml:space="preserve"> </v>
      </c>
      <c r="U146" s="77" t="str">
        <f>IFERROR(VLOOKUP($H146,'Project Reference'!$A$2:$K$11,11)," ")</f>
        <v xml:space="preserve"> </v>
      </c>
      <c r="V146" s="77" t="str">
        <f>IFERROR(VLOOKUP($H146,'Project Reference'!$A$2:$L$11,12)," ")</f>
        <v xml:space="preserve"> </v>
      </c>
      <c r="W146" s="77" t="str">
        <f>IFERROR(VLOOKUP($H146,'Project Reference'!$A$2:$M$11,13)," ")</f>
        <v xml:space="preserve"> </v>
      </c>
      <c r="X146" s="77" t="str">
        <f>IFERROR(VLOOKUP($H146,'Project Reference'!$A$2:$N$11,14)," ")</f>
        <v xml:space="preserve"> </v>
      </c>
      <c r="Y146" s="77" t="str">
        <f>IFERROR(VLOOKUP($H146,'Project Reference'!$A$2:$O$11,15)," ")</f>
        <v xml:space="preserve"> </v>
      </c>
      <c r="Z146" s="77" t="str">
        <f>IFERROR(VLOOKUP($H146,'Project Reference'!$A$2:$P$11,16)," ")</f>
        <v xml:space="preserve"> </v>
      </c>
      <c r="AA146" s="77" t="str">
        <f>IFERROR(VLOOKUP($H146,'Project Reference'!$A$2:$Q$11,17)," ")</f>
        <v xml:space="preserve"> </v>
      </c>
    </row>
    <row r="147" spans="1:27" s="1" customFormat="1" x14ac:dyDescent="0.45">
      <c r="A147" s="3"/>
      <c r="B147"/>
      <c r="C147" s="120"/>
      <c r="D147" s="120"/>
      <c r="E147" s="27"/>
      <c r="F147" s="76" t="str" cm="1">
        <f t="array" ref="F147">IFERROR(_xlfn.IFS(E147="Hard (Cash)","N/A",E147="Soft (In-Kind)", "Enter Source"),"Select Type")</f>
        <v>Select Type</v>
      </c>
      <c r="G147" s="76"/>
      <c r="H147" s="76" t="str">
        <f>IFERROR(VLOOKUP($G147,'Project Reference'!$T$2:$U$11,2),"Enter Project Number")</f>
        <v>Enter Project Number</v>
      </c>
      <c r="I147"/>
      <c r="J147"/>
      <c r="K147" s="24">
        <f t="shared" si="4"/>
        <v>0</v>
      </c>
      <c r="L147" s="31"/>
      <c r="M147" s="77" t="str">
        <f>IFERROR(VLOOKUP($H147,'Project Reference'!$A$2:$C$11,3)," ")</f>
        <v xml:space="preserve"> </v>
      </c>
      <c r="N147" s="77" t="str">
        <f>IFERROR(VLOOKUP($H147,'Project Reference'!$A$2:$D$11,4)," ")</f>
        <v xml:space="preserve"> </v>
      </c>
      <c r="O147" s="77" t="str">
        <f>IFERROR(VLOOKUP($H147,'Project Reference'!$A$2:$E$11,5)," ")</f>
        <v xml:space="preserve"> </v>
      </c>
      <c r="P147" s="77" t="str">
        <f>IFERROR(VLOOKUP($H147,'Project Reference'!$A$2:$F$11,6,FALSE)," ")</f>
        <v xml:space="preserve"> </v>
      </c>
      <c r="Q147" s="77" t="str">
        <f>IFERROR(VLOOKUP($H147,'Project Reference'!$A$2:$G$11,7,FALSE)," ")</f>
        <v xml:space="preserve"> </v>
      </c>
      <c r="R147" s="77" t="str">
        <f>IFERROR(VLOOKUP($H147,'Project Reference'!$A$2:$H$11,8,FALSE)," ")</f>
        <v xml:space="preserve"> </v>
      </c>
      <c r="S147" s="77" t="str">
        <f>IFERROR(VLOOKUP($H147,'Project Reference'!$A$2:$I$11,9,FALSE)," ")</f>
        <v xml:space="preserve"> </v>
      </c>
      <c r="T147" s="77" t="str">
        <f>IFERROR(VLOOKUP($H147,'Project Reference'!$A$2:$J$11,10,FALSE)," ")</f>
        <v xml:space="preserve"> </v>
      </c>
      <c r="U147" s="77" t="str">
        <f>IFERROR(VLOOKUP($H147,'Project Reference'!$A$2:$K$11,11)," ")</f>
        <v xml:space="preserve"> </v>
      </c>
      <c r="V147" s="77" t="str">
        <f>IFERROR(VLOOKUP($H147,'Project Reference'!$A$2:$L$11,12)," ")</f>
        <v xml:space="preserve"> </v>
      </c>
      <c r="W147" s="77" t="str">
        <f>IFERROR(VLOOKUP($H147,'Project Reference'!$A$2:$M$11,13)," ")</f>
        <v xml:space="preserve"> </v>
      </c>
      <c r="X147" s="77" t="str">
        <f>IFERROR(VLOOKUP($H147,'Project Reference'!$A$2:$N$11,14)," ")</f>
        <v xml:space="preserve"> </v>
      </c>
      <c r="Y147" s="77" t="str">
        <f>IFERROR(VLOOKUP($H147,'Project Reference'!$A$2:$O$11,15)," ")</f>
        <v xml:space="preserve"> </v>
      </c>
      <c r="Z147" s="77" t="str">
        <f>IFERROR(VLOOKUP($H147,'Project Reference'!$A$2:$P$11,16)," ")</f>
        <v xml:space="preserve"> </v>
      </c>
      <c r="AA147" s="77" t="str">
        <f>IFERROR(VLOOKUP($H147,'Project Reference'!$A$2:$Q$11,17)," ")</f>
        <v xml:space="preserve"> </v>
      </c>
    </row>
    <row r="148" spans="1:27" s="1" customFormat="1" x14ac:dyDescent="0.45">
      <c r="A148" s="3"/>
      <c r="B148"/>
      <c r="C148" s="120"/>
      <c r="D148" s="120"/>
      <c r="E148" s="27"/>
      <c r="F148" s="76" t="str" cm="1">
        <f t="array" ref="F148">IFERROR(_xlfn.IFS(E148="Hard (Cash)","N/A",E148="Soft (In-Kind)", "Enter Source"),"Select Type")</f>
        <v>Select Type</v>
      </c>
      <c r="G148" s="76"/>
      <c r="H148" s="76" t="str">
        <f>IFERROR(VLOOKUP($G148,'Project Reference'!$T$2:$U$11,2),"Enter Project Number")</f>
        <v>Enter Project Number</v>
      </c>
      <c r="I148"/>
      <c r="J148"/>
      <c r="K148" s="24">
        <f t="shared" si="4"/>
        <v>0</v>
      </c>
      <c r="L148" s="31"/>
      <c r="M148" s="77" t="str">
        <f>IFERROR(VLOOKUP($H148,'Project Reference'!$A$2:$C$11,3)," ")</f>
        <v xml:space="preserve"> </v>
      </c>
      <c r="N148" s="77" t="str">
        <f>IFERROR(VLOOKUP($H148,'Project Reference'!$A$2:$D$11,4)," ")</f>
        <v xml:space="preserve"> </v>
      </c>
      <c r="O148" s="77" t="str">
        <f>IFERROR(VLOOKUP($H148,'Project Reference'!$A$2:$E$11,5)," ")</f>
        <v xml:space="preserve"> </v>
      </c>
      <c r="P148" s="77" t="str">
        <f>IFERROR(VLOOKUP($H148,'Project Reference'!$A$2:$F$11,6,FALSE)," ")</f>
        <v xml:space="preserve"> </v>
      </c>
      <c r="Q148" s="77" t="str">
        <f>IFERROR(VLOOKUP($H148,'Project Reference'!$A$2:$G$11,7,FALSE)," ")</f>
        <v xml:space="preserve"> </v>
      </c>
      <c r="R148" s="77" t="str">
        <f>IFERROR(VLOOKUP($H148,'Project Reference'!$A$2:$H$11,8,FALSE)," ")</f>
        <v xml:space="preserve"> </v>
      </c>
      <c r="S148" s="77" t="str">
        <f>IFERROR(VLOOKUP($H148,'Project Reference'!$A$2:$I$11,9,FALSE)," ")</f>
        <v xml:space="preserve"> </v>
      </c>
      <c r="T148" s="77" t="str">
        <f>IFERROR(VLOOKUP($H148,'Project Reference'!$A$2:$J$11,10,FALSE)," ")</f>
        <v xml:space="preserve"> </v>
      </c>
      <c r="U148" s="77" t="str">
        <f>IFERROR(VLOOKUP($H148,'Project Reference'!$A$2:$K$11,11)," ")</f>
        <v xml:space="preserve"> </v>
      </c>
      <c r="V148" s="77" t="str">
        <f>IFERROR(VLOOKUP($H148,'Project Reference'!$A$2:$L$11,12)," ")</f>
        <v xml:space="preserve"> </v>
      </c>
      <c r="W148" s="77" t="str">
        <f>IFERROR(VLOOKUP($H148,'Project Reference'!$A$2:$M$11,13)," ")</f>
        <v xml:space="preserve"> </v>
      </c>
      <c r="X148" s="77" t="str">
        <f>IFERROR(VLOOKUP($H148,'Project Reference'!$A$2:$N$11,14)," ")</f>
        <v xml:space="preserve"> </v>
      </c>
      <c r="Y148" s="77" t="str">
        <f>IFERROR(VLOOKUP($H148,'Project Reference'!$A$2:$O$11,15)," ")</f>
        <v xml:space="preserve"> </v>
      </c>
      <c r="Z148" s="77" t="str">
        <f>IFERROR(VLOOKUP($H148,'Project Reference'!$A$2:$P$11,16)," ")</f>
        <v xml:space="preserve"> </v>
      </c>
      <c r="AA148" s="77" t="str">
        <f>IFERROR(VLOOKUP($H148,'Project Reference'!$A$2:$Q$11,17)," ")</f>
        <v xml:space="preserve"> </v>
      </c>
    </row>
    <row r="149" spans="1:27" s="1" customFormat="1" x14ac:dyDescent="0.45">
      <c r="A149" s="3"/>
      <c r="B149"/>
      <c r="C149" s="120"/>
      <c r="D149" s="120"/>
      <c r="E149" s="27"/>
      <c r="F149" s="76" t="str" cm="1">
        <f t="array" ref="F149">IFERROR(_xlfn.IFS(E149="Hard (Cash)","N/A",E149="Soft (In-Kind)", "Enter Source"),"Select Type")</f>
        <v>Select Type</v>
      </c>
      <c r="G149" s="76"/>
      <c r="H149" s="76" t="str">
        <f>IFERROR(VLOOKUP($G149,'Project Reference'!$T$2:$U$11,2),"Enter Project Number")</f>
        <v>Enter Project Number</v>
      </c>
      <c r="I149"/>
      <c r="J149"/>
      <c r="K149" s="24">
        <f t="shared" si="4"/>
        <v>0</v>
      </c>
      <c r="L149" s="31"/>
      <c r="M149" s="77" t="str">
        <f>IFERROR(VLOOKUP($H149,'Project Reference'!$A$2:$C$11,3)," ")</f>
        <v xml:space="preserve"> </v>
      </c>
      <c r="N149" s="77" t="str">
        <f>IFERROR(VLOOKUP($H149,'Project Reference'!$A$2:$D$11,4)," ")</f>
        <v xml:space="preserve"> </v>
      </c>
      <c r="O149" s="77" t="str">
        <f>IFERROR(VLOOKUP($H149,'Project Reference'!$A$2:$E$11,5)," ")</f>
        <v xml:space="preserve"> </v>
      </c>
      <c r="P149" s="77" t="str">
        <f>IFERROR(VLOOKUP($H149,'Project Reference'!$A$2:$F$11,6,FALSE)," ")</f>
        <v xml:space="preserve"> </v>
      </c>
      <c r="Q149" s="77" t="str">
        <f>IFERROR(VLOOKUP($H149,'Project Reference'!$A$2:$G$11,7,FALSE)," ")</f>
        <v xml:space="preserve"> </v>
      </c>
      <c r="R149" s="77" t="str">
        <f>IFERROR(VLOOKUP($H149,'Project Reference'!$A$2:$H$11,8,FALSE)," ")</f>
        <v xml:space="preserve"> </v>
      </c>
      <c r="S149" s="77" t="str">
        <f>IFERROR(VLOOKUP($H149,'Project Reference'!$A$2:$I$11,9,FALSE)," ")</f>
        <v xml:space="preserve"> </v>
      </c>
      <c r="T149" s="77" t="str">
        <f>IFERROR(VLOOKUP($H149,'Project Reference'!$A$2:$J$11,10,FALSE)," ")</f>
        <v xml:space="preserve"> </v>
      </c>
      <c r="U149" s="77" t="str">
        <f>IFERROR(VLOOKUP($H149,'Project Reference'!$A$2:$K$11,11)," ")</f>
        <v xml:space="preserve"> </v>
      </c>
      <c r="V149" s="77" t="str">
        <f>IFERROR(VLOOKUP($H149,'Project Reference'!$A$2:$L$11,12)," ")</f>
        <v xml:space="preserve"> </v>
      </c>
      <c r="W149" s="77" t="str">
        <f>IFERROR(VLOOKUP($H149,'Project Reference'!$A$2:$M$11,13)," ")</f>
        <v xml:space="preserve"> </v>
      </c>
      <c r="X149" s="77" t="str">
        <f>IFERROR(VLOOKUP($H149,'Project Reference'!$A$2:$N$11,14)," ")</f>
        <v xml:space="preserve"> </v>
      </c>
      <c r="Y149" s="77" t="str">
        <f>IFERROR(VLOOKUP($H149,'Project Reference'!$A$2:$O$11,15)," ")</f>
        <v xml:space="preserve"> </v>
      </c>
      <c r="Z149" s="77" t="str">
        <f>IFERROR(VLOOKUP($H149,'Project Reference'!$A$2:$P$11,16)," ")</f>
        <v xml:space="preserve"> </v>
      </c>
      <c r="AA149" s="77" t="str">
        <f>IFERROR(VLOOKUP($H149,'Project Reference'!$A$2:$Q$11,17)," ")</f>
        <v xml:space="preserve"> </v>
      </c>
    </row>
    <row r="150" spans="1:27" s="1" customFormat="1" x14ac:dyDescent="0.45">
      <c r="A150" s="3"/>
      <c r="B150"/>
      <c r="C150" s="120"/>
      <c r="D150" s="120"/>
      <c r="E150" s="27"/>
      <c r="F150" s="76" t="str" cm="1">
        <f t="array" ref="F150">IFERROR(_xlfn.IFS(E150="Hard (Cash)","N/A",E150="Soft (In-Kind)", "Enter Source"),"Select Type")</f>
        <v>Select Type</v>
      </c>
      <c r="G150" s="76"/>
      <c r="H150" s="76" t="str">
        <f>IFERROR(VLOOKUP($G150,'Project Reference'!$T$2:$U$11,2),"Enter Project Number")</f>
        <v>Enter Project Number</v>
      </c>
      <c r="I150"/>
      <c r="J150"/>
      <c r="K150" s="24">
        <f t="shared" si="4"/>
        <v>0</v>
      </c>
      <c r="L150" s="31"/>
      <c r="M150" s="77" t="str">
        <f>IFERROR(VLOOKUP($H150,'Project Reference'!$A$2:$C$11,3)," ")</f>
        <v xml:space="preserve"> </v>
      </c>
      <c r="N150" s="77" t="str">
        <f>IFERROR(VLOOKUP($H150,'Project Reference'!$A$2:$D$11,4)," ")</f>
        <v xml:space="preserve"> </v>
      </c>
      <c r="O150" s="77" t="str">
        <f>IFERROR(VLOOKUP($H150,'Project Reference'!$A$2:$E$11,5)," ")</f>
        <v xml:space="preserve"> </v>
      </c>
      <c r="P150" s="77" t="str">
        <f>IFERROR(VLOOKUP($H150,'Project Reference'!$A$2:$F$11,6,FALSE)," ")</f>
        <v xml:space="preserve"> </v>
      </c>
      <c r="Q150" s="77" t="str">
        <f>IFERROR(VLOOKUP($H150,'Project Reference'!$A$2:$G$11,7,FALSE)," ")</f>
        <v xml:space="preserve"> </v>
      </c>
      <c r="R150" s="77" t="str">
        <f>IFERROR(VLOOKUP($H150,'Project Reference'!$A$2:$H$11,8,FALSE)," ")</f>
        <v xml:space="preserve"> </v>
      </c>
      <c r="S150" s="77" t="str">
        <f>IFERROR(VLOOKUP($H150,'Project Reference'!$A$2:$I$11,9,FALSE)," ")</f>
        <v xml:space="preserve"> </v>
      </c>
      <c r="T150" s="77" t="str">
        <f>IFERROR(VLOOKUP($H150,'Project Reference'!$A$2:$J$11,10,FALSE)," ")</f>
        <v xml:space="preserve"> </v>
      </c>
      <c r="U150" s="77" t="str">
        <f>IFERROR(VLOOKUP($H150,'Project Reference'!$A$2:$K$11,11)," ")</f>
        <v xml:space="preserve"> </v>
      </c>
      <c r="V150" s="77" t="str">
        <f>IFERROR(VLOOKUP($H150,'Project Reference'!$A$2:$L$11,12)," ")</f>
        <v xml:space="preserve"> </v>
      </c>
      <c r="W150" s="77" t="str">
        <f>IFERROR(VLOOKUP($H150,'Project Reference'!$A$2:$M$11,13)," ")</f>
        <v xml:space="preserve"> </v>
      </c>
      <c r="X150" s="77" t="str">
        <f>IFERROR(VLOOKUP($H150,'Project Reference'!$A$2:$N$11,14)," ")</f>
        <v xml:space="preserve"> </v>
      </c>
      <c r="Y150" s="77" t="str">
        <f>IFERROR(VLOOKUP($H150,'Project Reference'!$A$2:$O$11,15)," ")</f>
        <v xml:space="preserve"> </v>
      </c>
      <c r="Z150" s="77" t="str">
        <f>IFERROR(VLOOKUP($H150,'Project Reference'!$A$2:$P$11,16)," ")</f>
        <v xml:space="preserve"> </v>
      </c>
      <c r="AA150" s="77" t="str">
        <f>IFERROR(VLOOKUP($H150,'Project Reference'!$A$2:$Q$11,17)," ")</f>
        <v xml:space="preserve"> </v>
      </c>
    </row>
    <row r="151" spans="1:27" s="1" customFormat="1" x14ac:dyDescent="0.45">
      <c r="A151" s="3"/>
      <c r="B151"/>
      <c r="C151" s="120"/>
      <c r="D151" s="120"/>
      <c r="E151" s="27"/>
      <c r="F151" s="76" t="str" cm="1">
        <f t="array" ref="F151">IFERROR(_xlfn.IFS(E151="Hard (Cash)","N/A",E151="Soft (In-Kind)", "Enter Source"),"Select Type")</f>
        <v>Select Type</v>
      </c>
      <c r="G151" s="76"/>
      <c r="H151" s="76" t="str">
        <f>IFERROR(VLOOKUP($G151,'Project Reference'!$T$2:$U$11,2),"Enter Project Number")</f>
        <v>Enter Project Number</v>
      </c>
      <c r="I151"/>
      <c r="J151"/>
      <c r="K151" s="24">
        <f t="shared" si="4"/>
        <v>0</v>
      </c>
      <c r="L151" s="31"/>
      <c r="M151" s="77" t="str">
        <f>IFERROR(VLOOKUP($H151,'Project Reference'!$A$2:$C$11,3)," ")</f>
        <v xml:space="preserve"> </v>
      </c>
      <c r="N151" s="77" t="str">
        <f>IFERROR(VLOOKUP($H151,'Project Reference'!$A$2:$D$11,4)," ")</f>
        <v xml:space="preserve"> </v>
      </c>
      <c r="O151" s="77" t="str">
        <f>IFERROR(VLOOKUP($H151,'Project Reference'!$A$2:$E$11,5)," ")</f>
        <v xml:space="preserve"> </v>
      </c>
      <c r="P151" s="77" t="str">
        <f>IFERROR(VLOOKUP($H151,'Project Reference'!$A$2:$F$11,6,FALSE)," ")</f>
        <v xml:space="preserve"> </v>
      </c>
      <c r="Q151" s="77" t="str">
        <f>IFERROR(VLOOKUP($H151,'Project Reference'!$A$2:$G$11,7,FALSE)," ")</f>
        <v xml:space="preserve"> </v>
      </c>
      <c r="R151" s="77" t="str">
        <f>IFERROR(VLOOKUP($H151,'Project Reference'!$A$2:$H$11,8,FALSE)," ")</f>
        <v xml:space="preserve"> </v>
      </c>
      <c r="S151" s="77" t="str">
        <f>IFERROR(VLOOKUP($H151,'Project Reference'!$A$2:$I$11,9,FALSE)," ")</f>
        <v xml:space="preserve"> </v>
      </c>
      <c r="T151" s="77" t="str">
        <f>IFERROR(VLOOKUP($H151,'Project Reference'!$A$2:$J$11,10,FALSE)," ")</f>
        <v xml:space="preserve"> </v>
      </c>
      <c r="U151" s="77" t="str">
        <f>IFERROR(VLOOKUP($H151,'Project Reference'!$A$2:$K$11,11)," ")</f>
        <v xml:space="preserve"> </v>
      </c>
      <c r="V151" s="77" t="str">
        <f>IFERROR(VLOOKUP($H151,'Project Reference'!$A$2:$L$11,12)," ")</f>
        <v xml:space="preserve"> </v>
      </c>
      <c r="W151" s="77" t="str">
        <f>IFERROR(VLOOKUP($H151,'Project Reference'!$A$2:$M$11,13)," ")</f>
        <v xml:space="preserve"> </v>
      </c>
      <c r="X151" s="77" t="str">
        <f>IFERROR(VLOOKUP($H151,'Project Reference'!$A$2:$N$11,14)," ")</f>
        <v xml:space="preserve"> </v>
      </c>
      <c r="Y151" s="77" t="str">
        <f>IFERROR(VLOOKUP($H151,'Project Reference'!$A$2:$O$11,15)," ")</f>
        <v xml:space="preserve"> </v>
      </c>
      <c r="Z151" s="77" t="str">
        <f>IFERROR(VLOOKUP($H151,'Project Reference'!$A$2:$P$11,16)," ")</f>
        <v xml:space="preserve"> </v>
      </c>
      <c r="AA151" s="77" t="str">
        <f>IFERROR(VLOOKUP($H151,'Project Reference'!$A$2:$Q$11,17)," ")</f>
        <v xml:space="preserve"> </v>
      </c>
    </row>
    <row r="152" spans="1:27" s="1" customFormat="1" x14ac:dyDescent="0.45">
      <c r="A152" s="3"/>
      <c r="B152"/>
      <c r="C152" s="120"/>
      <c r="D152" s="120"/>
      <c r="E152" s="27"/>
      <c r="F152" s="76" t="str" cm="1">
        <f t="array" ref="F152">IFERROR(_xlfn.IFS(E152="Hard (Cash)","N/A",E152="Soft (In-Kind)", "Enter Source"),"Select Type")</f>
        <v>Select Type</v>
      </c>
      <c r="G152" s="76"/>
      <c r="H152" s="76" t="str">
        <f>IFERROR(VLOOKUP($G152,'Project Reference'!$T$2:$U$11,2),"Enter Project Number")</f>
        <v>Enter Project Number</v>
      </c>
      <c r="I152"/>
      <c r="J152"/>
      <c r="K152" s="24">
        <f t="shared" si="4"/>
        <v>0</v>
      </c>
      <c r="L152" s="31"/>
      <c r="M152" s="77" t="str">
        <f>IFERROR(VLOOKUP($H152,'Project Reference'!$A$2:$C$11,3)," ")</f>
        <v xml:space="preserve"> </v>
      </c>
      <c r="N152" s="77" t="str">
        <f>IFERROR(VLOOKUP($H152,'Project Reference'!$A$2:$D$11,4)," ")</f>
        <v xml:space="preserve"> </v>
      </c>
      <c r="O152" s="77" t="str">
        <f>IFERROR(VLOOKUP($H152,'Project Reference'!$A$2:$E$11,5)," ")</f>
        <v xml:space="preserve"> </v>
      </c>
      <c r="P152" s="77" t="str">
        <f>IFERROR(VLOOKUP($H152,'Project Reference'!$A$2:$F$11,6,FALSE)," ")</f>
        <v xml:space="preserve"> </v>
      </c>
      <c r="Q152" s="77" t="str">
        <f>IFERROR(VLOOKUP($H152,'Project Reference'!$A$2:$G$11,7,FALSE)," ")</f>
        <v xml:space="preserve"> </v>
      </c>
      <c r="R152" s="77" t="str">
        <f>IFERROR(VLOOKUP($H152,'Project Reference'!$A$2:$H$11,8,FALSE)," ")</f>
        <v xml:space="preserve"> </v>
      </c>
      <c r="S152" s="77" t="str">
        <f>IFERROR(VLOOKUP($H152,'Project Reference'!$A$2:$I$11,9,FALSE)," ")</f>
        <v xml:space="preserve"> </v>
      </c>
      <c r="T152" s="77" t="str">
        <f>IFERROR(VLOOKUP($H152,'Project Reference'!$A$2:$J$11,10,FALSE)," ")</f>
        <v xml:space="preserve"> </v>
      </c>
      <c r="U152" s="77" t="str">
        <f>IFERROR(VLOOKUP($H152,'Project Reference'!$A$2:$K$11,11)," ")</f>
        <v xml:space="preserve"> </v>
      </c>
      <c r="V152" s="77" t="str">
        <f>IFERROR(VLOOKUP($H152,'Project Reference'!$A$2:$L$11,12)," ")</f>
        <v xml:space="preserve"> </v>
      </c>
      <c r="W152" s="77" t="str">
        <f>IFERROR(VLOOKUP($H152,'Project Reference'!$A$2:$M$11,13)," ")</f>
        <v xml:space="preserve"> </v>
      </c>
      <c r="X152" s="77" t="str">
        <f>IFERROR(VLOOKUP($H152,'Project Reference'!$A$2:$N$11,14)," ")</f>
        <v xml:space="preserve"> </v>
      </c>
      <c r="Y152" s="77" t="str">
        <f>IFERROR(VLOOKUP($H152,'Project Reference'!$A$2:$O$11,15)," ")</f>
        <v xml:space="preserve"> </v>
      </c>
      <c r="Z152" s="77" t="str">
        <f>IFERROR(VLOOKUP($H152,'Project Reference'!$A$2:$P$11,16)," ")</f>
        <v xml:space="preserve"> </v>
      </c>
      <c r="AA152" s="77" t="str">
        <f>IFERROR(VLOOKUP($H152,'Project Reference'!$A$2:$Q$11,17)," ")</f>
        <v xml:space="preserve"> </v>
      </c>
    </row>
    <row r="153" spans="1:27" s="1" customFormat="1" x14ac:dyDescent="0.45">
      <c r="A153" s="3"/>
      <c r="B153"/>
      <c r="C153" s="120"/>
      <c r="D153" s="120"/>
      <c r="E153" s="27"/>
      <c r="F153" s="76" t="str" cm="1">
        <f t="array" ref="F153">IFERROR(_xlfn.IFS(E153="Hard (Cash)","N/A",E153="Soft (In-Kind)", "Enter Source"),"Select Type")</f>
        <v>Select Type</v>
      </c>
      <c r="G153" s="76"/>
      <c r="H153" s="76" t="str">
        <f>IFERROR(VLOOKUP($G153,'Project Reference'!$T$2:$U$11,2),"Enter Project Number")</f>
        <v>Enter Project Number</v>
      </c>
      <c r="I153"/>
      <c r="J153"/>
      <c r="K153" s="24">
        <f t="shared" si="4"/>
        <v>0</v>
      </c>
      <c r="L153" s="31"/>
      <c r="M153" s="77" t="str">
        <f>IFERROR(VLOOKUP($H153,'Project Reference'!$A$2:$C$11,3)," ")</f>
        <v xml:space="preserve"> </v>
      </c>
      <c r="N153" s="77" t="str">
        <f>IFERROR(VLOOKUP($H153,'Project Reference'!$A$2:$D$11,4)," ")</f>
        <v xml:space="preserve"> </v>
      </c>
      <c r="O153" s="77" t="str">
        <f>IFERROR(VLOOKUP($H153,'Project Reference'!$A$2:$E$11,5)," ")</f>
        <v xml:space="preserve"> </v>
      </c>
      <c r="P153" s="77" t="str">
        <f>IFERROR(VLOOKUP($H153,'Project Reference'!$A$2:$F$11,6,FALSE)," ")</f>
        <v xml:space="preserve"> </v>
      </c>
      <c r="Q153" s="77" t="str">
        <f>IFERROR(VLOOKUP($H153,'Project Reference'!$A$2:$G$11,7,FALSE)," ")</f>
        <v xml:space="preserve"> </v>
      </c>
      <c r="R153" s="77" t="str">
        <f>IFERROR(VLOOKUP($H153,'Project Reference'!$A$2:$H$11,8,FALSE)," ")</f>
        <v xml:space="preserve"> </v>
      </c>
      <c r="S153" s="77" t="str">
        <f>IFERROR(VLOOKUP($H153,'Project Reference'!$A$2:$I$11,9,FALSE)," ")</f>
        <v xml:space="preserve"> </v>
      </c>
      <c r="T153" s="77" t="str">
        <f>IFERROR(VLOOKUP($H153,'Project Reference'!$A$2:$J$11,10,FALSE)," ")</f>
        <v xml:space="preserve"> </v>
      </c>
      <c r="U153" s="77" t="str">
        <f>IFERROR(VLOOKUP($H153,'Project Reference'!$A$2:$K$11,11)," ")</f>
        <v xml:space="preserve"> </v>
      </c>
      <c r="V153" s="77" t="str">
        <f>IFERROR(VLOOKUP($H153,'Project Reference'!$A$2:$L$11,12)," ")</f>
        <v xml:space="preserve"> </v>
      </c>
      <c r="W153" s="77" t="str">
        <f>IFERROR(VLOOKUP($H153,'Project Reference'!$A$2:$M$11,13)," ")</f>
        <v xml:space="preserve"> </v>
      </c>
      <c r="X153" s="77" t="str">
        <f>IFERROR(VLOOKUP($H153,'Project Reference'!$A$2:$N$11,14)," ")</f>
        <v xml:space="preserve"> </v>
      </c>
      <c r="Y153" s="77" t="str">
        <f>IFERROR(VLOOKUP($H153,'Project Reference'!$A$2:$O$11,15)," ")</f>
        <v xml:space="preserve"> </v>
      </c>
      <c r="Z153" s="77" t="str">
        <f>IFERROR(VLOOKUP($H153,'Project Reference'!$A$2:$P$11,16)," ")</f>
        <v xml:space="preserve"> </v>
      </c>
      <c r="AA153" s="77" t="str">
        <f>IFERROR(VLOOKUP($H153,'Project Reference'!$A$2:$Q$11,17)," ")</f>
        <v xml:space="preserve"> </v>
      </c>
    </row>
    <row r="154" spans="1:27" s="1" customFormat="1" ht="14.65" thickBot="1" x14ac:dyDescent="0.5">
      <c r="A154" s="34"/>
      <c r="B154" s="35"/>
      <c r="C154" s="36"/>
      <c r="D154" s="36"/>
      <c r="E154" s="36"/>
      <c r="F154" s="35"/>
      <c r="G154" s="35"/>
      <c r="H154" s="35"/>
      <c r="I154" s="35"/>
      <c r="J154" s="35"/>
      <c r="K154" s="24">
        <f>SUM(K10:K153)</f>
        <v>0</v>
      </c>
      <c r="L154" s="31"/>
      <c r="M154" s="35"/>
      <c r="N154" s="35"/>
      <c r="O154" s="35"/>
      <c r="P154" s="35"/>
      <c r="Q154" s="35"/>
      <c r="R154" s="35"/>
      <c r="S154" s="41"/>
      <c r="T154" s="41"/>
      <c r="U154" s="41"/>
      <c r="V154" s="41"/>
      <c r="W154" s="41"/>
      <c r="X154" s="41"/>
      <c r="Y154" s="41"/>
      <c r="Z154" s="41"/>
      <c r="AA154" s="41"/>
    </row>
    <row r="155" spans="1:27" s="20" customFormat="1" x14ac:dyDescent="0.45">
      <c r="A155" s="21"/>
      <c r="C155" s="28"/>
      <c r="D155" s="28"/>
      <c r="E155" s="28"/>
      <c r="K155" s="23"/>
      <c r="L155" s="87"/>
    </row>
  </sheetData>
  <sheetProtection algorithmName="SHA-512" hashValue="reozXAAIWbdERN2RATOFTUpPiFQ8QHDkl7BLoJujwmcIYq9/dnhZ5nhHrdNpwlSvDBNnKSFBMbT8d21SzTqItA==" saltValue="C+c+fsCy4w/QimhpK86SOw==" spinCount="100000" sheet="1" sort="0"/>
  <protectedRanges>
    <protectedRange sqref="A10:G153 I10:J153" name="Range1"/>
  </protectedRanges>
  <mergeCells count="3">
    <mergeCell ref="D5:E7"/>
    <mergeCell ref="A1:J3"/>
    <mergeCell ref="M1:Q3"/>
  </mergeCells>
  <conditionalFormatting sqref="F10:G1048576">
    <cfRule type="containsText" dxfId="2" priority="4" operator="containsText" text="Enter Source">
      <formula>NOT(ISERROR(SEARCH("Enter Source",F10)))</formula>
    </cfRule>
  </conditionalFormatting>
  <conditionalFormatting sqref="A10:A153">
    <cfRule type="cellIs" priority="3" operator="equal">
      <formula>0</formula>
    </cfRule>
  </conditionalFormatting>
  <conditionalFormatting sqref="H10:H153">
    <cfRule type="containsText" dxfId="1" priority="2" operator="containsText" text="Enter Project Number">
      <formula>NOT(ISERROR(SEARCH("Enter Project Number",H10)))</formula>
    </cfRule>
  </conditionalFormatting>
  <conditionalFormatting sqref="F10:F153">
    <cfRule type="containsText" dxfId="0" priority="1" operator="containsText" text="Select Type">
      <formula>NOT(ISERROR(SEARCH("Select Type",F10)))</formula>
    </cfRule>
  </conditionalFormatting>
  <dataValidations count="5">
    <dataValidation type="list" allowBlank="1" showInputMessage="1" showErrorMessage="1" sqref="A10:A1048576" xr:uid="{259C722B-8FDF-4900-8873-6A376E8174CF}">
      <formula1>"Personnel,Fringes,Travel,Equipment,Supplies,Consultants/Contracts,Other,Indirect,Construction"</formula1>
    </dataValidation>
    <dataValidation type="list" allowBlank="1" showInputMessage="1" showErrorMessage="1" sqref="E10:E153" xr:uid="{23E21C9E-3501-4FD6-8D1B-51524D0A77F7}">
      <formula1>"Hard (Cash),Soft (In-Kind)"</formula1>
    </dataValidation>
    <dataValidation allowBlank="1" showInputMessage="1" showErrorMessage="1" promptTitle="Reference" prompt="For more detailed guidance on allowable match sources, please see IB 458 and IB 458a._x000a_" sqref="F9:G9" xr:uid="{533A6D08-4096-49EE-AE98-208C09A797A8}"/>
    <dataValidation allowBlank="1" showInputMessage="1" showErrorMessage="1" promptTitle="Note" prompt="Project Name must match exactly what is entered in the project activity outline. " sqref="H4:H9 H154:H1048576" xr:uid="{4B50AEFF-ED57-4CED-BC2F-53E4CEEF2B6D}"/>
    <dataValidation allowBlank="1" showInputMessage="1" showErrorMessage="1" promptTitle="Note" sqref="H10:H153" xr:uid="{5DFF8810-510F-4FB5-929D-A4A8C91F3B29}"/>
  </dataValidations>
  <hyperlinks>
    <hyperlink ref="F5" r:id="rId1" display="IB 458" xr:uid="{6C49C3B9-0E1E-450E-AF15-C9C96878C580}"/>
    <hyperlink ref="F6" r:id="rId2" xr:uid="{FAF9FD4E-0381-4849-821C-943EA3B14E24}"/>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74B93B1779497428CD6024958755D31" ma:contentTypeVersion="5" ma:contentTypeDescription="Create a new document." ma:contentTypeScope="" ma:versionID="5c2f104cfaa66f60a6e29931cd5b5aa5">
  <xsd:schema xmlns:xsd="http://www.w3.org/2001/XMLSchema" xmlns:xs="http://www.w3.org/2001/XMLSchema" xmlns:p="http://schemas.microsoft.com/office/2006/metadata/properties" xmlns:ns3="e8322f55-af73-4a5c-8768-c5540ae1137a" xmlns:ns4="5a88f5a5-4d2a-4944-baf2-d50b418c85c9" targetNamespace="http://schemas.microsoft.com/office/2006/metadata/properties" ma:root="true" ma:fieldsID="cc013a7ba68673ab496512d02ba27ca3" ns3:_="" ns4:_="">
    <xsd:import namespace="e8322f55-af73-4a5c-8768-c5540ae1137a"/>
    <xsd:import namespace="5a88f5a5-4d2a-4944-baf2-d50b418c85c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322f55-af73-4a5c-8768-c5540ae113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a88f5a5-4d2a-4944-baf2-d50b418c85c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2798CEA-BD25-4ED2-B742-2B1DA3D83D75}">
  <ds:schemaRefs>
    <ds:schemaRef ds:uri="http://schemas.microsoft.com/sharepoint/v3/contenttype/forms"/>
  </ds:schemaRefs>
</ds:datastoreItem>
</file>

<file path=customXml/itemProps2.xml><?xml version="1.0" encoding="utf-8"?>
<ds:datastoreItem xmlns:ds="http://schemas.openxmlformats.org/officeDocument/2006/customXml" ds:itemID="{3B6D61E5-1C9B-4D5C-A449-8DEAA900E6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322f55-af73-4a5c-8768-c5540ae1137a"/>
    <ds:schemaRef ds:uri="5a88f5a5-4d2a-4944-baf2-d50b418c85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F68500A-147D-49D2-954F-33BACB93E94F}">
  <ds:schemaRefs>
    <ds:schemaRef ds:uri="http://schemas.microsoft.com/office/2006/documentManagement/types"/>
    <ds:schemaRef ds:uri="http://schemas.microsoft.com/office/2006/metadata/properties"/>
    <ds:schemaRef ds:uri="http://purl.org/dc/terms/"/>
    <ds:schemaRef ds:uri="http://purl.org/dc/elements/1.1/"/>
    <ds:schemaRef ds:uri="http://purl.org/dc/dcmitype/"/>
    <ds:schemaRef ds:uri="http://schemas.openxmlformats.org/package/2006/metadata/core-properties"/>
    <ds:schemaRef ds:uri="http://schemas.microsoft.com/office/infopath/2007/PartnerControls"/>
    <ds:schemaRef ds:uri="5a88f5a5-4d2a-4944-baf2-d50b418c85c9"/>
    <ds:schemaRef ds:uri="e8322f55-af73-4a5c-8768-c5540ae1137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49</vt:i4>
      </vt:variant>
    </vt:vector>
  </HeadingPairs>
  <TitlesOfParts>
    <vt:vector size="61" baseType="lpstr">
      <vt:lpstr>Cover Page</vt:lpstr>
      <vt:lpstr>Definitions and Guidance</vt:lpstr>
      <vt:lpstr>Grant Investment Strategy</vt:lpstr>
      <vt:lpstr>Budget Overview</vt:lpstr>
      <vt:lpstr>Grant Activities Outline</vt:lpstr>
      <vt:lpstr>Project Activities Outline</vt:lpstr>
      <vt:lpstr>Personnel Data Table</vt:lpstr>
      <vt:lpstr>Project Reference</vt:lpstr>
      <vt:lpstr>Drop Down List Text</vt:lpstr>
      <vt:lpstr>Training Data Table</vt:lpstr>
      <vt:lpstr>Exercise Data Table</vt:lpstr>
      <vt:lpstr>Detailed Budget</vt:lpstr>
      <vt:lpstr>Capacity1</vt:lpstr>
      <vt:lpstr>Capacity10</vt:lpstr>
      <vt:lpstr>Capacity2</vt:lpstr>
      <vt:lpstr>Capacity3</vt:lpstr>
      <vt:lpstr>Capacity4</vt:lpstr>
      <vt:lpstr>Capacity5</vt:lpstr>
      <vt:lpstr>Capacity6</vt:lpstr>
      <vt:lpstr>Capacity7</vt:lpstr>
      <vt:lpstr>Capacity8</vt:lpstr>
      <vt:lpstr>Capacity9</vt:lpstr>
      <vt:lpstr>EMFs</vt:lpstr>
      <vt:lpstr>GapA1</vt:lpstr>
      <vt:lpstr>GapA10</vt:lpstr>
      <vt:lpstr>GapA2</vt:lpstr>
      <vt:lpstr>GapA3</vt:lpstr>
      <vt:lpstr>GapA4</vt:lpstr>
      <vt:lpstr>GapA5</vt:lpstr>
      <vt:lpstr>GapA6</vt:lpstr>
      <vt:lpstr>GapA7</vt:lpstr>
      <vt:lpstr>GapA8</vt:lpstr>
      <vt:lpstr>GapA9</vt:lpstr>
      <vt:lpstr>Mitigation</vt:lpstr>
      <vt:lpstr>Name1</vt:lpstr>
      <vt:lpstr>Name10</vt:lpstr>
      <vt:lpstr>Name2</vt:lpstr>
      <vt:lpstr>Name3</vt:lpstr>
      <vt:lpstr>Name4</vt:lpstr>
      <vt:lpstr>Name5</vt:lpstr>
      <vt:lpstr>Name6</vt:lpstr>
      <vt:lpstr>Name7</vt:lpstr>
      <vt:lpstr>Name8</vt:lpstr>
      <vt:lpstr>Name9</vt:lpstr>
      <vt:lpstr>National_Priorities</vt:lpstr>
      <vt:lpstr>Objective1</vt:lpstr>
      <vt:lpstr>Objective10</vt:lpstr>
      <vt:lpstr>Objective2</vt:lpstr>
      <vt:lpstr>Objective3</vt:lpstr>
      <vt:lpstr>Objective4</vt:lpstr>
      <vt:lpstr>Objective5</vt:lpstr>
      <vt:lpstr>Objective6</vt:lpstr>
      <vt:lpstr>Objective7</vt:lpstr>
      <vt:lpstr>Objective8</vt:lpstr>
      <vt:lpstr>Objective9</vt:lpstr>
      <vt:lpstr>POETE_Categories</vt:lpstr>
      <vt:lpstr>Prevention</vt:lpstr>
      <vt:lpstr>Protection</vt:lpstr>
      <vt:lpstr>Recovery</vt:lpstr>
      <vt:lpstr>Response</vt:lpstr>
      <vt:lpstr>State_Regional_Priorities</vt:lpstr>
    </vt:vector>
  </TitlesOfParts>
  <Manager/>
  <Company>FEMA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Brumleve, Elizabeth (CTR)</dc:creator>
  <cp:keywords/>
  <dc:description/>
  <cp:lastModifiedBy>Willis, Brian</cp:lastModifiedBy>
  <cp:revision/>
  <dcterms:created xsi:type="dcterms:W3CDTF">2020-12-17T21:08:11Z</dcterms:created>
  <dcterms:modified xsi:type="dcterms:W3CDTF">2021-02-16T16:50:26Z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0x010100774B93B1779497428CD6024958755D31</vt:lpwstr>
  </property>
</Properties>
</file>