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my.sharepoint.com/personal/lamichhanearyaln_state_gov/Documents/Desktop/NOFO and APS attachment/"/>
    </mc:Choice>
  </mc:AlternateContent>
  <xr:revisionPtr revIDLastSave="0" documentId="8_{0C81146D-7BB8-4767-9A7F-531ACE80A4AE}" xr6:coauthVersionLast="47" xr6:coauthVersionMax="47" xr10:uidLastSave="{00000000-0000-0000-0000-000000000000}"/>
  <bookViews>
    <workbookView xWindow="-120" yWindow="-120" windowWidth="51840" windowHeight="2112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<sst xmlns="http://schemas.openxmlformats.org/spreadsheetml/2006/main" count="139" uniqueCount="100">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</sst>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
      <c r="A11" s="190" t="s">
        <v>17</v>
      </c>
      <c r="B11" s="191"/>
      <c r="C11" s="4" t="s">
        <v>18</v>
      </c>
      <c r="D11" s="192" t="s">
        <v>19</v>
      </c>
      <c r="E11" s="192"/>
      <c r="F11" s="5" t="s">
        <v>20</v>
      </c>
      <c r="G11" s="5" t="s">
        <v>8</v>
      </c>
      <c r="H11" s="6" t="s">
        <v>9</v>
      </c>
    </row>
    <row r="12" spans="1:9" s="7" customFormat="1" ht="48" customHeight="1" x14ac:dyDescent="0.2">
      <c r="A12" s="182" t="s">
        <v>21</v>
      </c>
      <c r="B12" s="183"/>
      <c r="C12" s="104">
        <f>(F7)</f>
        <v>62765</v>
      </c>
      <c r="D12" s="184">
        <v>7.6499999999999999E-2</v>
      </c>
      <c r="E12" s="184"/>
      <c r="F12" s="106">
        <f>C12*D12</f>
        <v>4801.5225</v>
      </c>
      <c r="G12" s="107"/>
      <c r="H12" s="98">
        <f>SUM(F12:G12)</f>
        <v>4801.5225</v>
      </c>
    </row>
    <row r="13" spans="1:9" s="7" customFormat="1" ht="48" customHeight="1" x14ac:dyDescent="0.2">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150000000000006" customHeight="1" thickBot="1" x14ac:dyDescent="0.3">
      <c r="A31" s="212" t="s">
        <v>46</v>
      </c>
      <c r="B31" s="213"/>
      <c r="C31" s="213"/>
      <c r="D31" s="213"/>
      <c r="E31" s="213"/>
      <c r="F31" s="213"/>
      <c r="G31" s="213"/>
      <c r="H31" s="214"/>
    </row>
    <row r="32" spans="1:10" s="7" customFormat="1" ht="28.9" customHeight="1" thickBot="1" x14ac:dyDescent="0.25">
      <c r="A32" s="28"/>
      <c r="B32" s="29"/>
      <c r="C32" s="29"/>
      <c r="D32" s="29"/>
      <c r="E32" s="29"/>
      <c r="F32" s="30"/>
    </row>
    <row r="33" spans="1:8" s="17" customFormat="1" ht="39.75" customHeight="1" x14ac:dyDescent="0.25">
      <c r="A33" s="229" t="s">
        <v>47</v>
      </c>
      <c r="B33" s="158"/>
      <c r="C33" s="158"/>
      <c r="D33" s="158"/>
      <c r="E33" s="158"/>
      <c r="F33" s="159"/>
      <c r="G33" s="159"/>
      <c r="H33" s="160"/>
    </row>
    <row r="34" spans="1:8" ht="63"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15" customHeight="1" thickBot="1" x14ac:dyDescent="0.3">
      <c r="A38" s="212" t="s">
        <v>53</v>
      </c>
      <c r="B38" s="213"/>
      <c r="C38" s="213"/>
      <c r="D38" s="213"/>
      <c r="E38" s="213"/>
      <c r="F38" s="213"/>
      <c r="G38" s="213"/>
      <c r="H38" s="214"/>
    </row>
    <row r="39" spans="1:8" ht="25.15"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3"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25">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15"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75" x14ac:dyDescent="0.25">
      <c r="A49" s="161" t="s">
        <v>62</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 customHeight="1" x14ac:dyDescent="0.25">
      <c r="A63" s="151" t="s">
        <v>78</v>
      </c>
      <c r="B63" s="152">
        <v>0.13750000000000001</v>
      </c>
      <c r="C63" s="153" t="s">
        <v>79</v>
      </c>
      <c r="D63" s="204">
        <f>(F59*B63)</f>
        <v>16968.156218749999</v>
      </c>
      <c r="E63" s="205"/>
      <c r="F63" s="205"/>
      <c r="G63" s="205"/>
      <c r="H63" s="206"/>
      <c r="I63" s="61"/>
    </row>
    <row r="64" spans="1:9" ht="39.4"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84</v>
      </c>
      <c r="B70" s="174"/>
      <c r="C70" s="165"/>
      <c r="D70" s="175"/>
      <c r="E70" s="165"/>
      <c r="F70" s="77" t="s">
        <v>85</v>
      </c>
      <c r="G70" s="78" t="s">
        <v>86</v>
      </c>
      <c r="H70" s="79" t="s">
        <v>87</v>
      </c>
      <c r="I70" s="2"/>
    </row>
    <row r="71" spans="1:9" ht="21" customHeight="1" x14ac:dyDescent="0.25">
      <c r="A71" s="80" t="s">
        <v>88</v>
      </c>
      <c r="B71" s="164"/>
      <c r="C71" s="165"/>
      <c r="D71" s="167"/>
      <c r="E71" s="164"/>
      <c r="F71" s="81">
        <f>(F7)</f>
        <v>62765</v>
      </c>
      <c r="G71" s="82">
        <f>G7</f>
        <v>0</v>
      </c>
      <c r="H71" s="83">
        <f>F71+G71</f>
        <v>62765</v>
      </c>
      <c r="I71" s="2"/>
    </row>
    <row r="72" spans="1:9" ht="24.75" customHeight="1" x14ac:dyDescent="0.25">
      <c r="A72" s="80" t="s">
        <v>89</v>
      </c>
      <c r="B72" s="164"/>
      <c r="C72" s="165"/>
      <c r="D72" s="168"/>
      <c r="E72" s="166"/>
      <c r="F72" s="81">
        <f>(F15)</f>
        <v>7939.7725</v>
      </c>
      <c r="G72" s="82">
        <f>G15</f>
        <v>0</v>
      </c>
      <c r="H72" s="83">
        <f>F72+G72</f>
        <v>7939.7725</v>
      </c>
      <c r="I72" s="2"/>
    </row>
    <row r="73" spans="1:9" ht="37.5" customHeight="1" x14ac:dyDescent="0.25">
      <c r="A73" s="80" t="s">
        <v>90</v>
      </c>
      <c r="B73" s="164"/>
      <c r="C73" s="165"/>
      <c r="D73" s="166"/>
      <c r="E73" s="166"/>
      <c r="F73" s="81">
        <f>(F24)</f>
        <v>30100</v>
      </c>
      <c r="G73" s="82">
        <f>SUMIF(B21:B66,"Travel",G21:G66)</f>
        <v>0</v>
      </c>
      <c r="H73" s="83">
        <f>F73+G73</f>
        <v>30100</v>
      </c>
      <c r="I73" s="2"/>
    </row>
    <row r="74" spans="1:9" ht="33.75" customHeight="1" x14ac:dyDescent="0.25">
      <c r="A74" s="80" t="s">
        <v>91</v>
      </c>
      <c r="B74" s="198"/>
      <c r="C74" s="199"/>
      <c r="D74" s="170"/>
      <c r="E74" s="170"/>
      <c r="F74" s="81">
        <f>(F30)</f>
        <v>0</v>
      </c>
      <c r="G74" s="82">
        <f>SUMIF(B21:B66,"Equipment",G21:G66)</f>
        <v>0</v>
      </c>
      <c r="H74" s="83">
        <f t="shared" ref="H74:H78" si="4">F74+G74</f>
        <v>0</v>
      </c>
      <c r="I74" s="2"/>
    </row>
    <row r="75" spans="1:9" ht="15.75" customHeight="1" x14ac:dyDescent="0.25">
      <c r="A75" s="80" t="s">
        <v>92</v>
      </c>
      <c r="B75" s="164"/>
      <c r="C75" s="165"/>
      <c r="D75" s="166"/>
      <c r="E75" s="166"/>
      <c r="F75" s="81">
        <f>(F37)</f>
        <v>1500</v>
      </c>
      <c r="G75" s="82">
        <f>SUMIF(B21:B66,"Supplies",G21:G66)</f>
        <v>0</v>
      </c>
      <c r="H75" s="83">
        <f t="shared" si="4"/>
        <v>1500</v>
      </c>
      <c r="I75" s="2"/>
    </row>
    <row r="76" spans="1:9" ht="57.75" customHeight="1" x14ac:dyDescent="0.25">
      <c r="A76" s="80" t="s">
        <v>93</v>
      </c>
      <c r="B76" s="164"/>
      <c r="C76" s="165"/>
      <c r="D76" s="166"/>
      <c r="E76" s="166"/>
      <c r="F76" s="81">
        <f>(F45)</f>
        <v>17500</v>
      </c>
      <c r="G76" s="82">
        <f>SUMIF(B21:B66,"Contractual",G21:G66)</f>
        <v>0</v>
      </c>
      <c r="H76" s="83">
        <f t="shared" si="4"/>
        <v>17500</v>
      </c>
      <c r="I76" s="84"/>
    </row>
    <row r="77" spans="1:9" ht="47.25" customHeight="1" x14ac:dyDescent="0.25">
      <c r="A77" s="80" t="s">
        <v>94</v>
      </c>
      <c r="B77" s="164"/>
      <c r="C77" s="164"/>
      <c r="D77" s="166"/>
      <c r="E77" s="166"/>
      <c r="F77" s="85" t="s">
        <v>95</v>
      </c>
      <c r="G77" s="86" t="s">
        <v>95</v>
      </c>
      <c r="H77" s="87" t="s">
        <v>95</v>
      </c>
      <c r="I77" s="2"/>
    </row>
    <row r="78" spans="1:9" ht="47.25" customHeight="1" x14ac:dyDescent="0.25">
      <c r="A78" s="80" t="s">
        <v>96</v>
      </c>
      <c r="B78" s="164"/>
      <c r="C78" s="165"/>
      <c r="D78" s="197"/>
      <c r="E78" s="166"/>
      <c r="F78" s="81">
        <f>(F55)</f>
        <v>3600</v>
      </c>
      <c r="G78" s="82">
        <f>SUMIF(B21:B66,"Other direct costs ",G21:G66)+G55</f>
        <v>0</v>
      </c>
      <c r="H78" s="83">
        <f t="shared" si="4"/>
        <v>3600</v>
      </c>
      <c r="I78" s="2"/>
    </row>
    <row r="79" spans="1:9" ht="15.75" customHeight="1" x14ac:dyDescent="0.25">
      <c r="A79" s="80" t="s">
        <v>97</v>
      </c>
      <c r="B79" s="164"/>
      <c r="C79" s="165"/>
      <c r="D79" s="167"/>
      <c r="E79" s="165"/>
      <c r="F79" s="81">
        <f>F59</f>
        <v>123404.77249999999</v>
      </c>
      <c r="G79" s="82">
        <f>SUM(G71:G78)</f>
        <v>0</v>
      </c>
      <c r="H79" s="83">
        <f>F79+G79</f>
        <v>123404.77249999999</v>
      </c>
      <c r="I79" s="2"/>
    </row>
    <row r="80" spans="1:9" ht="60" customHeight="1" x14ac:dyDescent="0.25">
      <c r="A80" s="80" t="s">
        <v>98</v>
      </c>
      <c r="B80" s="168"/>
      <c r="C80" s="169"/>
      <c r="D80" s="168"/>
      <c r="E80" s="168"/>
      <c r="F80" s="81">
        <f>(D63)</f>
        <v>16968.156218749999</v>
      </c>
      <c r="G80" s="82"/>
      <c r="H80" s="88">
        <f>SUM(F80:G80)</f>
        <v>16968.156218749999</v>
      </c>
      <c r="I80" s="2"/>
    </row>
    <row r="81" spans="1:8" ht="16.5" x14ac:dyDescent="0.25">
      <c r="A81" s="80" t="s">
        <v>99</v>
      </c>
      <c r="B81" s="164"/>
      <c r="C81" s="165"/>
      <c r="D81" s="166"/>
      <c r="E81" s="166"/>
      <c r="F81" s="89">
        <f>F79+F80</f>
        <v>140372.92871874999</v>
      </c>
      <c r="G81" s="90">
        <f t="shared" ref="G81" si="5">G79+G80</f>
        <v>0</v>
      </c>
      <c r="H81" s="91">
        <f>H79+H80</f>
        <v>140372.92871874999</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C6E2010E41E49BC2E7A3EF9D69979" ma:contentTypeVersion="16" ma:contentTypeDescription="Create a new document." ma:contentTypeScope="" ma:versionID="600fe0d1bef4a8fa230c9f5d0e2d132b">
  <xsd:schema xmlns:xsd="http://www.w3.org/2001/XMLSchema" xmlns:xs="http://www.w3.org/2001/XMLSchema" xmlns:p="http://schemas.microsoft.com/office/2006/metadata/properties" xmlns:ns2="1fefe396-a460-426b-89b8-ad807b8b0b3e" xmlns:ns3="d74fc827-c400-4659-a51e-812cf968aa47" xmlns:ns4="6e7bc6bb-df06-4b08-b1fb-4a8311d79351" xmlns:ns5="3ada3eb6-ba40-4bcd-adfc-c9edc20ac079" targetNamespace="http://schemas.microsoft.com/office/2006/metadata/properties" ma:root="true" ma:fieldsID="35c32125c1266bb5895000d3be315dfd" ns2:_="" ns3:_="" ns4:_="" ns5:_="">
    <xsd:import namespace="1fefe396-a460-426b-89b8-ad807b8b0b3e"/>
    <xsd:import namespace="d74fc827-c400-4659-a51e-812cf968aa47"/>
    <xsd:import namespace="6e7bc6bb-df06-4b08-b1fb-4a8311d79351"/>
    <xsd:import namespace="3ada3eb6-ba40-4bcd-adfc-c9edc20ac07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3:MediaServiceLocation"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efe396-a460-426b-89b8-ad807b8b0b3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74fc827-c400-4659-a51e-812cf968aa4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7bc6bb-df06-4b08-b1fb-4a8311d7935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da3eb6-ba40-4bcd-adfc-c9edc20ac07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479435ad-b9b3-4a21-bc02-52b8695d9426}" ma:internalName="TaxCatchAll" ma:showField="CatchAllData" ma:web="3ada3eb6-ba40-4bcd-adfc-c9edc20ac0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6e7bc6bb-df06-4b08-b1fb-4a8311d79351">
      <UserInfo>
        <DisplayName>Toktarova, Zhanna</DisplayName>
        <AccountId>4032</AccountId>
        <AccountType/>
      </UserInfo>
    </SharedWithUsers>
    <lcf76f155ced4ddcb4097134ff3c332f xmlns="d74fc827-c400-4659-a51e-812cf968aa47">
      <Terms xmlns="http://schemas.microsoft.com/office/infopath/2007/PartnerControls"/>
    </lcf76f155ced4ddcb4097134ff3c332f>
    <TaxCatchAll xmlns="3ada3eb6-ba40-4bcd-adfc-c9edc20ac0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F45B2A-590A-4CBE-9DA0-65459BB962CF}"/>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4.xml><?xml version="1.0" encoding="utf-8"?>
<ds:datastoreItem xmlns:ds="http://schemas.openxmlformats.org/officeDocument/2006/customXml" ds:itemID="{9E76D5A1-8CA1-4C23-8218-CE2AFCA429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Lamichhane Aryal, Nisha (Abu Dhabi)</cp:lastModifiedBy>
  <cp:revision/>
  <dcterms:created xsi:type="dcterms:W3CDTF">2009-07-31T14:20:14Z</dcterms:created>
  <dcterms:modified xsi:type="dcterms:W3CDTF">2026-06-01T05:18:26Z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0x010100CEEC6E2010E41E49BC2E7A3EF9D69979</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