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defaultThemeVersion="124226"/>
  <mc:AlternateContent xmlns:mc="http://schemas.openxmlformats.org/markup-compatibility/2006">
    <mc:Choice Requires="x15">
      <x15ac:absPath xmlns:x15ac="http://schemas.microsoft.com/office/spreadsheetml/2010/11/ac" url="P:\OAA\1 OAA Private\2. Awards\3. Tunisia Portfolio\3. Pending Actions\Tunisia - DG CSO\Section II - Solicitation Documents\B- Final RFA-Amendments-Q&amp;A\"/>
    </mc:Choice>
  </mc:AlternateContent>
  <xr:revisionPtr revIDLastSave="0" documentId="13_ncr:1_{1F88EB11-16FE-406B-847F-ED643CBB40B5}" xr6:coauthVersionLast="47" xr6:coauthVersionMax="47" xr10:uidLastSave="{00000000-0000-0000-0000-000000000000}"/>
  <bookViews>
    <workbookView xWindow="-110" yWindow="-110" windowWidth="19420" windowHeight="10420" tabRatio="685" activeTab="2" xr2:uid="{00000000-000D-0000-FFFF-FFFF00000000}"/>
  </bookViews>
  <sheets>
    <sheet name="Budget Summary" sheetId="5" r:id="rId1"/>
    <sheet name="Detail" sheetId="7" r:id="rId2"/>
    <sheet name="Travel Table" sheetId="30" r:id="rId3"/>
    <sheet name="Fee Calculation" sheetId="31" state="hidden" r:id="rId4"/>
    <sheet name="Formula Sheet" sheetId="32" state="hidden" r:id="rId5"/>
  </sheets>
  <externalReferences>
    <externalReference r:id="rId6"/>
  </externalReferences>
  <definedNames>
    <definedName name="_YR1">#REF!</definedName>
    <definedName name="_YR2">#REF!</definedName>
    <definedName name="Country">#REF!</definedName>
    <definedName name="Location">#REF!</definedName>
    <definedName name="PHCC">[1]Facilities!$H$10</definedName>
    <definedName name="PHCU">[1]Facilities!$G$10</definedName>
    <definedName name="_xlnm.Print_Area" localSheetId="0">'Budget Summary'!$A$2:$J$18</definedName>
    <definedName name="_xlnm.Print_Area" localSheetId="1">Detail!$A$1:$Y$157</definedName>
    <definedName name="_xlnm.Print_Titles" localSheetId="1">Detail!$7:$10</definedName>
    <definedName name="Technical_Sector">#REF!</definedName>
    <definedName name="Unit">'Formula Sheet'!$A$4:$A$10</definedName>
    <definedName name="Year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46" i="7" l="1"/>
  <c r="X146" i="7"/>
  <c r="T146" i="7"/>
  <c r="P146" i="7"/>
  <c r="L146" i="7"/>
  <c r="H146" i="7"/>
  <c r="M23" i="30"/>
  <c r="M18" i="30"/>
  <c r="M17" i="30"/>
  <c r="M25" i="30"/>
  <c r="M28" i="30"/>
  <c r="M27" i="30"/>
  <c r="I23" i="30"/>
  <c r="L23" i="30"/>
  <c r="H16" i="7"/>
  <c r="H20" i="7"/>
  <c r="H22" i="7"/>
  <c r="K16" i="7"/>
  <c r="L16" i="7"/>
  <c r="K20" i="7"/>
  <c r="L20" i="7"/>
  <c r="L22" i="7"/>
  <c r="O16" i="7"/>
  <c r="P16" i="7"/>
  <c r="O20" i="7"/>
  <c r="P20" i="7"/>
  <c r="P22" i="7"/>
  <c r="S16" i="7"/>
  <c r="T16" i="7"/>
  <c r="S20" i="7"/>
  <c r="T20" i="7"/>
  <c r="T22" i="7"/>
  <c r="W16" i="7"/>
  <c r="X16" i="7"/>
  <c r="W20" i="7"/>
  <c r="X20" i="7"/>
  <c r="X22" i="7"/>
  <c r="Y16" i="7"/>
  <c r="Y20" i="7"/>
  <c r="Y22" i="7"/>
  <c r="Z22" i="7"/>
  <c r="H28" i="7"/>
  <c r="H31" i="7"/>
  <c r="H35" i="7"/>
  <c r="H37" i="7"/>
  <c r="H39" i="7"/>
  <c r="K28" i="7"/>
  <c r="L28" i="7"/>
  <c r="K31" i="7"/>
  <c r="L31" i="7"/>
  <c r="K35" i="7"/>
  <c r="L35" i="7"/>
  <c r="K37" i="7"/>
  <c r="L37" i="7"/>
  <c r="L39" i="7"/>
  <c r="O28" i="7"/>
  <c r="P28" i="7"/>
  <c r="O31" i="7"/>
  <c r="P31" i="7"/>
  <c r="O35" i="7"/>
  <c r="P35" i="7"/>
  <c r="O37" i="7"/>
  <c r="P37" i="7"/>
  <c r="P39" i="7"/>
  <c r="S28" i="7"/>
  <c r="T28" i="7"/>
  <c r="S31" i="7"/>
  <c r="T31" i="7"/>
  <c r="S35" i="7"/>
  <c r="T35" i="7"/>
  <c r="S37" i="7"/>
  <c r="T37" i="7"/>
  <c r="T39" i="7"/>
  <c r="W28" i="7"/>
  <c r="X28" i="7"/>
  <c r="W31" i="7"/>
  <c r="X31" i="7"/>
  <c r="W35" i="7"/>
  <c r="X35" i="7"/>
  <c r="W37" i="7"/>
  <c r="X37" i="7"/>
  <c r="X39" i="7"/>
  <c r="Y28" i="7"/>
  <c r="Y31" i="7"/>
  <c r="Y35" i="7"/>
  <c r="Y37" i="7"/>
  <c r="Y39" i="7"/>
  <c r="Z39" i="7"/>
  <c r="H41" i="7"/>
  <c r="L41" i="7"/>
  <c r="P41" i="7"/>
  <c r="T41" i="7"/>
  <c r="X41" i="7"/>
  <c r="Y41" i="7"/>
  <c r="Z41" i="7"/>
  <c r="G45" i="7"/>
  <c r="H45" i="7"/>
  <c r="G46" i="7"/>
  <c r="H46" i="7"/>
  <c r="H48" i="7"/>
  <c r="H49" i="7"/>
  <c r="H50" i="7"/>
  <c r="H52" i="7"/>
  <c r="K45" i="7"/>
  <c r="L45" i="7"/>
  <c r="O45" i="7"/>
  <c r="P45" i="7"/>
  <c r="S45" i="7"/>
  <c r="T45" i="7"/>
  <c r="W45" i="7"/>
  <c r="X45" i="7"/>
  <c r="Y45" i="7"/>
  <c r="K46" i="7"/>
  <c r="L46" i="7"/>
  <c r="O46" i="7"/>
  <c r="P46" i="7"/>
  <c r="S46" i="7"/>
  <c r="T46" i="7"/>
  <c r="W46" i="7"/>
  <c r="X46" i="7"/>
  <c r="Y46" i="7"/>
  <c r="L48" i="7"/>
  <c r="P48" i="7"/>
  <c r="T48" i="7"/>
  <c r="X48" i="7"/>
  <c r="Y48" i="7"/>
  <c r="L49" i="7"/>
  <c r="P49" i="7"/>
  <c r="T49" i="7"/>
  <c r="X49" i="7"/>
  <c r="Y49" i="7"/>
  <c r="L50" i="7"/>
  <c r="P50" i="7"/>
  <c r="T50" i="7"/>
  <c r="X50" i="7"/>
  <c r="Y50" i="7"/>
  <c r="Y52" i="7"/>
  <c r="L52" i="7"/>
  <c r="P52" i="7"/>
  <c r="T52" i="7"/>
  <c r="X52" i="7"/>
  <c r="Z52" i="7"/>
  <c r="M20" i="30"/>
  <c r="G56" i="7"/>
  <c r="H56" i="7"/>
  <c r="M35" i="30"/>
  <c r="M36" i="30"/>
  <c r="G57" i="7"/>
  <c r="H57" i="7"/>
  <c r="H59" i="7"/>
  <c r="M21" i="30"/>
  <c r="M22" i="30"/>
  <c r="K56" i="7"/>
  <c r="L56" i="7"/>
  <c r="I37" i="30"/>
  <c r="L37" i="30"/>
  <c r="M37" i="30"/>
  <c r="M38" i="30"/>
  <c r="K57" i="7"/>
  <c r="L57" i="7"/>
  <c r="L59" i="7"/>
  <c r="M24" i="30"/>
  <c r="O56" i="7"/>
  <c r="P56" i="7"/>
  <c r="I39" i="30"/>
  <c r="L39" i="30"/>
  <c r="M39" i="30"/>
  <c r="M40" i="30"/>
  <c r="O57" i="7"/>
  <c r="P57" i="7"/>
  <c r="P59" i="7"/>
  <c r="M26" i="30"/>
  <c r="S56" i="7"/>
  <c r="T56" i="7"/>
  <c r="I41" i="30"/>
  <c r="L41" i="30"/>
  <c r="M41" i="30"/>
  <c r="M42" i="30"/>
  <c r="S57" i="7"/>
  <c r="T57" i="7"/>
  <c r="T59" i="7"/>
  <c r="I29" i="30"/>
  <c r="L29" i="30"/>
  <c r="M29" i="30"/>
  <c r="M30" i="30"/>
  <c r="W56" i="7"/>
  <c r="X56" i="7"/>
  <c r="I43" i="30"/>
  <c r="L43" i="30"/>
  <c r="M43" i="30"/>
  <c r="M44" i="30"/>
  <c r="W57" i="7"/>
  <c r="X57" i="7"/>
  <c r="X59" i="7"/>
  <c r="Y56" i="7"/>
  <c r="Y57" i="7"/>
  <c r="Y59" i="7"/>
  <c r="Z59" i="7"/>
  <c r="H66" i="7"/>
  <c r="L66" i="7"/>
  <c r="P66" i="7"/>
  <c r="T66" i="7"/>
  <c r="X66" i="7"/>
  <c r="Y66" i="7"/>
  <c r="H71" i="7"/>
  <c r="H72" i="7"/>
  <c r="H73" i="7"/>
  <c r="H74" i="7"/>
  <c r="H76" i="7"/>
  <c r="L71" i="7"/>
  <c r="L72" i="7"/>
  <c r="L73" i="7"/>
  <c r="L74" i="7"/>
  <c r="L76" i="7"/>
  <c r="P71" i="7"/>
  <c r="P72" i="7"/>
  <c r="P73" i="7"/>
  <c r="P74" i="7"/>
  <c r="P76" i="7"/>
  <c r="T71" i="7"/>
  <c r="T72" i="7"/>
  <c r="T73" i="7"/>
  <c r="T74" i="7"/>
  <c r="T76" i="7"/>
  <c r="X71" i="7"/>
  <c r="X72" i="7"/>
  <c r="X73" i="7"/>
  <c r="X74" i="7"/>
  <c r="X76" i="7"/>
  <c r="Y71" i="7"/>
  <c r="Y72" i="7"/>
  <c r="Y73" i="7"/>
  <c r="Y74" i="7"/>
  <c r="Y76" i="7"/>
  <c r="Z76" i="7"/>
  <c r="H86" i="7"/>
  <c r="L86" i="7"/>
  <c r="P86" i="7"/>
  <c r="T86" i="7"/>
  <c r="X86" i="7"/>
  <c r="Y83" i="7"/>
  <c r="Y85" i="7"/>
  <c r="Y86" i="7"/>
  <c r="Z86" i="7"/>
  <c r="H91" i="7"/>
  <c r="H95" i="7"/>
  <c r="H98" i="7"/>
  <c r="H100" i="7"/>
  <c r="L91" i="7"/>
  <c r="L95" i="7"/>
  <c r="L98" i="7"/>
  <c r="L100" i="7"/>
  <c r="P91" i="7"/>
  <c r="P95" i="7"/>
  <c r="P98" i="7"/>
  <c r="P100" i="7"/>
  <c r="T91" i="7"/>
  <c r="T95" i="7"/>
  <c r="T98" i="7"/>
  <c r="T100" i="7"/>
  <c r="X91" i="7"/>
  <c r="X95" i="7"/>
  <c r="X98" i="7"/>
  <c r="X100" i="7"/>
  <c r="Y91" i="7"/>
  <c r="Y95" i="7"/>
  <c r="Y98" i="7"/>
  <c r="Y100" i="7"/>
  <c r="Z100" i="7"/>
  <c r="H105" i="7"/>
  <c r="H107" i="7"/>
  <c r="L105" i="7"/>
  <c r="L106" i="7"/>
  <c r="L107" i="7"/>
  <c r="P105" i="7"/>
  <c r="P106" i="7"/>
  <c r="P107" i="7"/>
  <c r="T105" i="7"/>
  <c r="T106" i="7"/>
  <c r="T107" i="7"/>
  <c r="X105" i="7"/>
  <c r="X106" i="7"/>
  <c r="X107" i="7"/>
  <c r="Y105" i="7"/>
  <c r="Y106" i="7"/>
  <c r="Y107" i="7"/>
  <c r="Z107" i="7"/>
  <c r="H109" i="7"/>
  <c r="L109" i="7"/>
  <c r="P109" i="7"/>
  <c r="T109" i="7"/>
  <c r="X109" i="7"/>
  <c r="Y109" i="7"/>
  <c r="Z109" i="7"/>
  <c r="H115" i="7"/>
  <c r="L115" i="7"/>
  <c r="P115" i="7"/>
  <c r="T115" i="7"/>
  <c r="X115" i="7"/>
  <c r="Y115" i="7"/>
  <c r="Z115" i="7"/>
  <c r="H120" i="7"/>
  <c r="H121" i="7"/>
  <c r="H122" i="7"/>
  <c r="H123" i="7"/>
  <c r="H124" i="7"/>
  <c r="H125" i="7"/>
  <c r="H126" i="7"/>
  <c r="H127" i="7"/>
  <c r="H128" i="7"/>
  <c r="H129" i="7"/>
  <c r="H130" i="7"/>
  <c r="H131" i="7"/>
  <c r="H132" i="7"/>
  <c r="H133" i="7"/>
  <c r="H134" i="7"/>
  <c r="H135" i="7"/>
  <c r="H136" i="7"/>
  <c r="H137" i="7"/>
  <c r="H138" i="7"/>
  <c r="H144" i="7"/>
  <c r="L120" i="7"/>
  <c r="L121" i="7"/>
  <c r="L122" i="7"/>
  <c r="L123" i="7"/>
  <c r="L124" i="7"/>
  <c r="L125" i="7"/>
  <c r="L126" i="7"/>
  <c r="L127" i="7"/>
  <c r="L128" i="7"/>
  <c r="L129" i="7"/>
  <c r="L130" i="7"/>
  <c r="L131" i="7"/>
  <c r="L132" i="7"/>
  <c r="L133" i="7"/>
  <c r="L134" i="7"/>
  <c r="L135" i="7"/>
  <c r="L136" i="7"/>
  <c r="L137" i="7"/>
  <c r="L138" i="7"/>
  <c r="L144" i="7"/>
  <c r="P120" i="7"/>
  <c r="P121" i="7"/>
  <c r="P122" i="7"/>
  <c r="P123" i="7"/>
  <c r="P124" i="7"/>
  <c r="P125" i="7"/>
  <c r="P126" i="7"/>
  <c r="P127" i="7"/>
  <c r="P128" i="7"/>
  <c r="P129" i="7"/>
  <c r="P130" i="7"/>
  <c r="P131" i="7"/>
  <c r="P132" i="7"/>
  <c r="P133" i="7"/>
  <c r="P134" i="7"/>
  <c r="P135" i="7"/>
  <c r="P136" i="7"/>
  <c r="P137" i="7"/>
  <c r="P138" i="7"/>
  <c r="P144" i="7"/>
  <c r="T120" i="7"/>
  <c r="T121" i="7"/>
  <c r="T122" i="7"/>
  <c r="T123" i="7"/>
  <c r="T124" i="7"/>
  <c r="T125" i="7"/>
  <c r="T126" i="7"/>
  <c r="T127" i="7"/>
  <c r="T128" i="7"/>
  <c r="T129" i="7"/>
  <c r="T130" i="7"/>
  <c r="T131" i="7"/>
  <c r="T132" i="7"/>
  <c r="T133" i="7"/>
  <c r="T134" i="7"/>
  <c r="T135" i="7"/>
  <c r="T136" i="7"/>
  <c r="T137" i="7"/>
  <c r="T138" i="7"/>
  <c r="T144" i="7"/>
  <c r="X120" i="7"/>
  <c r="X121" i="7"/>
  <c r="X122" i="7"/>
  <c r="X123" i="7"/>
  <c r="X124" i="7"/>
  <c r="X125" i="7"/>
  <c r="X126" i="7"/>
  <c r="X127" i="7"/>
  <c r="X128" i="7"/>
  <c r="X129" i="7"/>
  <c r="X130" i="7"/>
  <c r="X131" i="7"/>
  <c r="X132" i="7"/>
  <c r="X133" i="7"/>
  <c r="X134" i="7"/>
  <c r="X135" i="7"/>
  <c r="X136" i="7"/>
  <c r="X137" i="7"/>
  <c r="X138" i="7"/>
  <c r="X144" i="7"/>
  <c r="Y120" i="7"/>
  <c r="Y121" i="7"/>
  <c r="Y122" i="7"/>
  <c r="Y123" i="7"/>
  <c r="Y124" i="7"/>
  <c r="Y125" i="7"/>
  <c r="Y126" i="7"/>
  <c r="Y127" i="7"/>
  <c r="Y128" i="7"/>
  <c r="Y129" i="7"/>
  <c r="Y130" i="7"/>
  <c r="Y131" i="7"/>
  <c r="Y132" i="7"/>
  <c r="Y133" i="7"/>
  <c r="Y134" i="7"/>
  <c r="Y135" i="7"/>
  <c r="Y136" i="7"/>
  <c r="Y137" i="7"/>
  <c r="Y138" i="7"/>
  <c r="Y139" i="7"/>
  <c r="Y140" i="7"/>
  <c r="Y144" i="7"/>
  <c r="Z144" i="7"/>
  <c r="Z146" i="7"/>
  <c r="G150" i="7"/>
  <c r="H150" i="7"/>
  <c r="G151" i="7"/>
  <c r="H151" i="7"/>
  <c r="H153" i="7"/>
  <c r="K150" i="7"/>
  <c r="J150" i="7"/>
  <c r="L150" i="7"/>
  <c r="O150" i="7"/>
  <c r="N150" i="7"/>
  <c r="P150" i="7"/>
  <c r="S150" i="7"/>
  <c r="R150" i="7"/>
  <c r="T150" i="7"/>
  <c r="W150" i="7"/>
  <c r="V150" i="7"/>
  <c r="X150" i="7"/>
  <c r="Y150" i="7"/>
  <c r="K151" i="7"/>
  <c r="J151" i="7"/>
  <c r="L151" i="7"/>
  <c r="O151" i="7"/>
  <c r="N151" i="7"/>
  <c r="P151" i="7"/>
  <c r="S151" i="7"/>
  <c r="R151" i="7"/>
  <c r="T151" i="7"/>
  <c r="W151" i="7"/>
  <c r="V151" i="7"/>
  <c r="X151" i="7"/>
  <c r="Y151" i="7"/>
  <c r="Y153" i="7"/>
  <c r="L153" i="7"/>
  <c r="P153" i="7"/>
  <c r="T153" i="7"/>
  <c r="X153" i="7"/>
  <c r="Z153" i="7"/>
  <c r="G155" i="7"/>
  <c r="H155" i="7"/>
  <c r="K155" i="7"/>
  <c r="L155" i="7"/>
  <c r="O155" i="7"/>
  <c r="P155" i="7"/>
  <c r="S155" i="7"/>
  <c r="T155" i="7"/>
  <c r="W155" i="7"/>
  <c r="X155" i="7"/>
  <c r="Y155" i="7"/>
  <c r="Z155" i="7"/>
  <c r="H157" i="7"/>
  <c r="Y157" i="7"/>
  <c r="L157" i="7"/>
  <c r="P157" i="7"/>
  <c r="T157" i="7"/>
  <c r="X157" i="7"/>
  <c r="Z157" i="7"/>
  <c r="L28" i="30"/>
  <c r="I28" i="30"/>
  <c r="L27" i="30"/>
  <c r="I27" i="30"/>
  <c r="A27" i="7"/>
  <c r="A34" i="7"/>
  <c r="A130" i="7"/>
  <c r="C24" i="31"/>
  <c r="F7" i="30"/>
  <c r="F8" i="30"/>
  <c r="F9" i="30"/>
  <c r="F10" i="30"/>
  <c r="F11" i="30"/>
  <c r="F12" i="30"/>
  <c r="F13" i="30"/>
  <c r="I18" i="30"/>
  <c r="I25" i="30"/>
  <c r="I17" i="30"/>
  <c r="L17" i="30"/>
  <c r="L18" i="30"/>
  <c r="L25" i="30"/>
  <c r="F38" i="31"/>
  <c r="C31" i="31"/>
  <c r="F31" i="31"/>
  <c r="D24" i="31"/>
  <c r="A119" i="7"/>
  <c r="A36" i="7"/>
  <c r="A30" i="7"/>
  <c r="D12" i="5"/>
  <c r="E10" i="5"/>
  <c r="F10" i="5"/>
  <c r="F12" i="5"/>
  <c r="G10" i="5"/>
  <c r="G12" i="5"/>
  <c r="D10" i="5"/>
  <c r="C12" i="5"/>
  <c r="E12" i="5"/>
  <c r="C13" i="5"/>
  <c r="F11" i="5"/>
  <c r="D11" i="5"/>
  <c r="E11" i="5"/>
  <c r="G11" i="5"/>
  <c r="C10" i="31"/>
  <c r="H12" i="5"/>
  <c r="I12" i="5"/>
  <c r="C10" i="5"/>
  <c r="C11" i="5"/>
  <c r="D13" i="5"/>
  <c r="F9" i="5"/>
  <c r="D9" i="5"/>
  <c r="E9" i="5"/>
  <c r="M45" i="30"/>
  <c r="M31" i="30"/>
  <c r="C9" i="5"/>
  <c r="C7" i="5"/>
  <c r="J12" i="5"/>
  <c r="G9" i="5"/>
  <c r="H10" i="5"/>
  <c r="I10" i="5"/>
  <c r="H11" i="5"/>
  <c r="I11" i="5"/>
  <c r="D7" i="5"/>
  <c r="C8" i="5"/>
  <c r="C14" i="5"/>
  <c r="H9" i="5"/>
  <c r="J10" i="5"/>
  <c r="J11" i="5"/>
  <c r="D8" i="5"/>
  <c r="G7" i="5"/>
  <c r="C13" i="31"/>
  <c r="E13" i="5"/>
  <c r="F13" i="5"/>
  <c r="J9" i="5"/>
  <c r="E7" i="5"/>
  <c r="I9" i="5"/>
  <c r="D15" i="5"/>
  <c r="D14" i="5"/>
  <c r="E8" i="5"/>
  <c r="E15" i="5"/>
  <c r="E14" i="5"/>
  <c r="F7" i="5"/>
  <c r="H7" i="5"/>
  <c r="G8" i="5"/>
  <c r="C15" i="5"/>
  <c r="G13" i="5"/>
  <c r="F8" i="5"/>
  <c r="H8" i="5"/>
  <c r="I7" i="5"/>
  <c r="D16" i="5"/>
  <c r="C16" i="5"/>
  <c r="J7" i="5"/>
  <c r="H13" i="5"/>
  <c r="I13" i="5"/>
  <c r="G14" i="5"/>
  <c r="F14" i="5"/>
  <c r="H14" i="5"/>
  <c r="C11" i="31"/>
  <c r="C14" i="31"/>
  <c r="I8" i="5"/>
  <c r="E16" i="5"/>
  <c r="J13" i="5"/>
  <c r="J8" i="5"/>
  <c r="G15" i="5"/>
  <c r="I14" i="5"/>
  <c r="F15" i="5"/>
  <c r="C15" i="31"/>
  <c r="C16" i="31"/>
  <c r="E39" i="31"/>
  <c r="F39" i="31"/>
  <c r="J14" i="5"/>
  <c r="H15" i="5"/>
  <c r="J15" i="5"/>
  <c r="G16" i="5"/>
  <c r="E43" i="31"/>
  <c r="E26" i="31"/>
  <c r="E24" i="31"/>
  <c r="F16" i="5"/>
  <c r="H16" i="5"/>
  <c r="I16" i="5"/>
  <c r="I15" i="5"/>
  <c r="F24" i="31"/>
  <c r="F26" i="31"/>
  <c r="J16" i="5"/>
  <c r="F40" i="31"/>
  <c r="E45" i="31"/>
  <c r="E48" i="31"/>
  <c r="E47" i="31"/>
  <c r="E46"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Ahmed, Mohib (M/OAA/OD)</author>
  </authors>
  <commentList>
    <comment ref="B65" authorId="0" shapeId="0" xr:uid="{00000000-0006-0000-0200-000001000000}">
      <text>
        <r>
          <rPr>
            <b/>
            <sz val="8"/>
            <color indexed="81"/>
            <rFont val="Tahoma"/>
            <family val="2"/>
          </rPr>
          <t>Ahmed, Mohib (M/OAA/OD):</t>
        </r>
        <r>
          <rPr>
            <sz val="8"/>
            <color indexed="81"/>
            <rFont val="Tahoma"/>
            <family val="2"/>
          </rPr>
          <t xml:space="preserve">
Agreement Officer Pre-Approval Required Prior to Award for Purchase if "Capital Equipment?"  Reference (2 CFR 230, 15 b [2]   
Unit Cost $5K&gt; &amp; 1 Year Life Expectancy or More) (22 CFR 226.25 [c] (6) &amp; 22 CFR 226.2)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Ahmed, Mohib (M/OAA/OD)</author>
    <author>DAU User</author>
  </authors>
  <commentList>
    <comment ref="C9" authorId="0" shapeId="0" xr:uid="{00000000-0006-0000-0600-000001000000}">
      <text>
        <r>
          <rPr>
            <b/>
            <sz val="8"/>
            <color indexed="81"/>
            <rFont val="Tahoma"/>
            <family val="2"/>
          </rPr>
          <t>Ahmed, Mohib (M/OAA/OD):</t>
        </r>
        <r>
          <rPr>
            <sz val="8"/>
            <color indexed="81"/>
            <rFont val="Tahoma"/>
            <family val="2"/>
          </rPr>
          <t xml:space="preserve">
USAID does not typically buy raw materials to be manufacturered therefore no cost category was included.  
</t>
        </r>
      </text>
    </comment>
    <comment ref="C10" authorId="0" shapeId="0" xr:uid="{00000000-0006-0000-0600-000002000000}">
      <text>
        <r>
          <rPr>
            <b/>
            <sz val="8"/>
            <color indexed="81"/>
            <rFont val="Tahoma"/>
            <family val="2"/>
          </rPr>
          <t>Ahmed, Mohib (M/OAA/OD):</t>
        </r>
        <r>
          <rPr>
            <sz val="8"/>
            <color indexed="81"/>
            <rFont val="Tahoma"/>
            <family val="2"/>
          </rPr>
          <t xml:space="preserve">
If there is GUC authority, this value should not include the grants under contracts, as fee on assistance is not allowed.  Also, consultant rates should be fully burdened with fee inclusive of the rate.   
</t>
        </r>
      </text>
    </comment>
    <comment ref="C21" authorId="0" shapeId="0" xr:uid="{00000000-0006-0000-0600-000003000000}">
      <text>
        <r>
          <rPr>
            <b/>
            <sz val="8"/>
            <color indexed="81"/>
            <rFont val="Tahoma"/>
            <family val="2"/>
          </rPr>
          <t>Ahmed, Mohib (M/OAA/OD):</t>
        </r>
        <r>
          <rPr>
            <sz val="8"/>
            <color indexed="81"/>
            <rFont val="Tahoma"/>
            <family val="2"/>
          </rPr>
          <t xml:space="preserve">
Must equal 100%</t>
        </r>
      </text>
    </comment>
    <comment ref="D21" authorId="1" shapeId="0" xr:uid="{00000000-0006-0000-0600-000004000000}">
      <text>
        <r>
          <rPr>
            <b/>
            <sz val="8"/>
            <color indexed="81"/>
            <rFont val="Tahoma"/>
            <family val="2"/>
          </rPr>
          <t>DAU User:</t>
        </r>
        <r>
          <rPr>
            <sz val="8"/>
            <color indexed="81"/>
            <rFont val="Tahoma"/>
            <family val="2"/>
          </rPr>
          <t xml:space="preserve">
Students will need to justify the value assigned.  However, students should use the technical incentive range of 7%-11%, norm of 9%.</t>
        </r>
      </text>
    </comment>
    <comment ref="D22" authorId="1" shapeId="0" xr:uid="{00000000-0006-0000-0600-000005000000}">
      <text>
        <r>
          <rPr>
            <b/>
            <sz val="8"/>
            <color indexed="81"/>
            <rFont val="Tahoma"/>
            <family val="2"/>
          </rPr>
          <t>DAU User:</t>
        </r>
        <r>
          <rPr>
            <sz val="8"/>
            <color indexed="81"/>
            <rFont val="Tahoma"/>
            <family val="2"/>
          </rPr>
          <t xml:space="preserve">
Students will need to justify the value assigned, the value range is 3% - 7%, norm of 5%.</t>
        </r>
      </text>
    </comment>
    <comment ref="D26" authorId="1" shapeId="0" xr:uid="{00000000-0006-0000-0600-000006000000}">
      <text>
        <r>
          <rPr>
            <b/>
            <sz val="8"/>
            <color indexed="81"/>
            <rFont val="Tahoma"/>
            <family val="2"/>
          </rPr>
          <t>DAU User:</t>
        </r>
        <r>
          <rPr>
            <sz val="8"/>
            <color indexed="81"/>
            <rFont val="Tahoma"/>
            <family val="2"/>
          </rPr>
          <t xml:space="preserve">
Students will enter the value, between 0% - 1%, norm of .5%.</t>
        </r>
      </text>
    </comment>
    <comment ref="D38" authorId="1" shapeId="0" xr:uid="{00000000-0006-0000-0600-000007000000}">
      <text>
        <r>
          <rPr>
            <b/>
            <sz val="8"/>
            <color indexed="81"/>
            <rFont val="Tahoma"/>
            <family val="2"/>
          </rPr>
          <t>DAU User:</t>
        </r>
        <r>
          <rPr>
            <sz val="8"/>
            <color indexed="81"/>
            <rFont val="Tahoma"/>
            <family val="2"/>
          </rPr>
          <t xml:space="preserve">
Students will need to justify the value assigned, between 10% - 25%, norm of 17.5%.</t>
        </r>
      </text>
    </comment>
  </commentList>
</comments>
</file>

<file path=xl/sharedStrings.xml><?xml version="1.0" encoding="utf-8"?>
<sst xmlns="http://schemas.openxmlformats.org/spreadsheetml/2006/main" count="594" uniqueCount="454">
  <si>
    <t>Design, Monitoring and Evaluation</t>
  </si>
  <si>
    <t>Description</t>
  </si>
  <si>
    <t>Cost Category</t>
  </si>
  <si>
    <t xml:space="preserve"> Cost Inflation Factor:</t>
  </si>
  <si>
    <t>Year 5</t>
  </si>
  <si>
    <t>Year 4</t>
  </si>
  <si>
    <t>Year 3</t>
  </si>
  <si>
    <t>Year 2</t>
  </si>
  <si>
    <t>Expatriate Salary Increase:</t>
  </si>
  <si>
    <t>National Salary Increase:</t>
  </si>
  <si>
    <t>FRINGE BENEFITS</t>
  </si>
  <si>
    <t>EQUIPMENT</t>
  </si>
  <si>
    <t>SUPPLIES</t>
  </si>
  <si>
    <t>CONTRACTUAL</t>
  </si>
  <si>
    <t>CONSTRUCTION</t>
  </si>
  <si>
    <t xml:space="preserve"> </t>
  </si>
  <si>
    <t>Out
Come</t>
  </si>
  <si>
    <t>PERSONNEL</t>
  </si>
  <si>
    <t>HQ Technical Staff</t>
  </si>
  <si>
    <t>Total All Years</t>
  </si>
  <si>
    <t>a.</t>
  </si>
  <si>
    <t>Personnel</t>
  </si>
  <si>
    <t>b.</t>
  </si>
  <si>
    <t>Fringe Benefits</t>
  </si>
  <si>
    <t>c.</t>
  </si>
  <si>
    <t xml:space="preserve">Travel </t>
  </si>
  <si>
    <t>e.</t>
  </si>
  <si>
    <t>Supplies</t>
  </si>
  <si>
    <t>Contractual</t>
  </si>
  <si>
    <t>g.</t>
  </si>
  <si>
    <t>Construction</t>
  </si>
  <si>
    <t>h.</t>
  </si>
  <si>
    <t>i.</t>
  </si>
  <si>
    <t>Total Direct Charges</t>
  </si>
  <si>
    <t>j.</t>
  </si>
  <si>
    <t>Indirect Charges</t>
  </si>
  <si>
    <t>TOTALS</t>
  </si>
  <si>
    <t>Obj.</t>
  </si>
  <si>
    <t>INTERNATIONAL STAFF</t>
  </si>
  <si>
    <t>Expatriate Staff</t>
  </si>
  <si>
    <t>SUBTOTAL INTERNATIONAL STAFF</t>
  </si>
  <si>
    <t>SUBTOTAL NATIONAL STAFF</t>
  </si>
  <si>
    <t>TOTAL PERSONNEL</t>
  </si>
  <si>
    <t>TOTAL FRINGE BENEFITS</t>
  </si>
  <si>
    <t>TOTAL TRAVEL</t>
  </si>
  <si>
    <t>TOTAL SUPPLIES</t>
  </si>
  <si>
    <t>PROGRAM ACTIVITIES</t>
  </si>
  <si>
    <t>General Program Activities</t>
  </si>
  <si>
    <t>Training</t>
  </si>
  <si>
    <t>SUBTOTAL PROGRAM ACTIVITIES</t>
  </si>
  <si>
    <t>CONSULTANTS</t>
  </si>
  <si>
    <t>Consultants - Program</t>
  </si>
  <si>
    <t>SUBTOTAL CONSULTANTS</t>
  </si>
  <si>
    <t>SUBGRANTS</t>
  </si>
  <si>
    <t>SUBTOTAL SUBGRANTS</t>
  </si>
  <si>
    <t>TOTAL CONTRACTUAL</t>
  </si>
  <si>
    <t>Construction - Program</t>
  </si>
  <si>
    <t>TOTAL CONSTRUCTION</t>
  </si>
  <si>
    <t>TOTAL OTHER COSTS</t>
  </si>
  <si>
    <t xml:space="preserve">DIRECT COSTS </t>
  </si>
  <si>
    <t xml:space="preserve">TOTAL COSTS </t>
  </si>
  <si>
    <t>Year 1</t>
  </si>
  <si>
    <t>Inflation Factors</t>
  </si>
  <si>
    <t>Vehicles (Restricted Item-Waivor Required)</t>
  </si>
  <si>
    <t>Year</t>
  </si>
  <si>
    <t>Origin</t>
  </si>
  <si>
    <t>Destination</t>
  </si>
  <si>
    <t># of Trips</t>
  </si>
  <si>
    <t># of Travelers per Trip</t>
  </si>
  <si>
    <t>Purpose</t>
  </si>
  <si>
    <t>Estimated Unit Cost - Airfare</t>
  </si>
  <si>
    <t>Total Cost - Airfare</t>
  </si>
  <si>
    <t># of Days</t>
  </si>
  <si>
    <t>Per Diem Rate</t>
  </si>
  <si>
    <t>Total Cost - Per Diem</t>
  </si>
  <si>
    <t>Total Trip Cost</t>
  </si>
  <si>
    <t>Lodging</t>
  </si>
  <si>
    <t>Local Organization</t>
  </si>
  <si>
    <t>INDIRECT COSTS</t>
  </si>
  <si>
    <t>Overhead</t>
  </si>
  <si>
    <t>G&amp;A</t>
  </si>
  <si>
    <t>TOTAL INDIRECT COSTS</t>
  </si>
  <si>
    <t>FEE-PROFIT (ACQ ONLY)</t>
  </si>
  <si>
    <t>COST</t>
  </si>
  <si>
    <t>ENTER COST</t>
  </si>
  <si>
    <t xml:space="preserve">                                                                                                                           </t>
  </si>
  <si>
    <t>ITEM</t>
  </si>
  <si>
    <t>CATEGORY</t>
  </si>
  <si>
    <t>OBJECTIVE</t>
  </si>
  <si>
    <t>Material</t>
  </si>
  <si>
    <t>Subcontracts</t>
  </si>
  <si>
    <t>Direct Labor &amp; Fringe</t>
  </si>
  <si>
    <t>(All Direct Labor)</t>
  </si>
  <si>
    <t>Indirect Expenses</t>
  </si>
  <si>
    <t xml:space="preserve">(All Indirect Costs)                                   </t>
  </si>
  <si>
    <t>Other Direct Costs</t>
  </si>
  <si>
    <t>(All Direct Costs not identified above)</t>
  </si>
  <si>
    <t>Subtotal (13-17)</t>
  </si>
  <si>
    <t>(Total cost less G&amp;A,IR&amp;D/B&amp;P,and FCCOM)</t>
  </si>
  <si>
    <t>G &amp; A + OH</t>
  </si>
  <si>
    <t>(G&amp;A Expense and all IR&amp;D/B&amp;P)</t>
  </si>
  <si>
    <t>Total Costs (18-19)</t>
  </si>
  <si>
    <t>(Total cost less FCCOM)</t>
  </si>
  <si>
    <t xml:space="preserve">                                                                                                                                                             </t>
  </si>
  <si>
    <t>ENTER</t>
  </si>
  <si>
    <t>CONTRACTOR</t>
  </si>
  <si>
    <t>ASSIGNED</t>
  </si>
  <si>
    <t xml:space="preserve">BASE </t>
  </si>
  <si>
    <t xml:space="preserve">PROFIT </t>
  </si>
  <si>
    <t>RISK FACTORS</t>
  </si>
  <si>
    <t>WEIGHTINGS</t>
  </si>
  <si>
    <t>VALUE</t>
  </si>
  <si>
    <t xml:space="preserve">(Item 20) </t>
  </si>
  <si>
    <t xml:space="preserve">OBJECTIVE </t>
  </si>
  <si>
    <t>Technical</t>
  </si>
  <si>
    <t>Management/Cost Control</t>
  </si>
  <si>
    <t>Reserved</t>
  </si>
  <si>
    <t>Performance Risk (Composite)</t>
  </si>
  <si>
    <t xml:space="preserve">                                                                                                                       </t>
  </si>
  <si>
    <t>CONTRACT TYPE RISK</t>
  </si>
  <si>
    <t>WORKING CAPITAL</t>
  </si>
  <si>
    <t xml:space="preserve">COSTS </t>
  </si>
  <si>
    <t>LENGTH</t>
  </si>
  <si>
    <t>INTEREST</t>
  </si>
  <si>
    <t>ENTER PROG PAY RATE</t>
  </si>
  <si>
    <t xml:space="preserve">FINANCED </t>
  </si>
  <si>
    <t>FACTOR</t>
  </si>
  <si>
    <t>RATE</t>
  </si>
  <si>
    <t xml:space="preserve">ENTER </t>
  </si>
  <si>
    <t xml:space="preserve">AMOUNT </t>
  </si>
  <si>
    <t>FACILITIES CAPITAL EMPLOYED</t>
  </si>
  <si>
    <t xml:space="preserve">EMPLOYED </t>
  </si>
  <si>
    <t xml:space="preserve">Land                                         </t>
  </si>
  <si>
    <t xml:space="preserve">Buildings                                </t>
  </si>
  <si>
    <t xml:space="preserve">Equipment                                </t>
  </si>
  <si>
    <t>Cost Efficiency</t>
  </si>
  <si>
    <t>TOTAL PROFIT OBJECTIVE</t>
  </si>
  <si>
    <t>Negotiation Summary</t>
  </si>
  <si>
    <t>Proposed</t>
  </si>
  <si>
    <t>Objective</t>
  </si>
  <si>
    <t>Negotiated</t>
  </si>
  <si>
    <t>Total Costs</t>
  </si>
  <si>
    <t>Facilities Capital COM (DD Fm 1861)</t>
  </si>
  <si>
    <t>Profit</t>
  </si>
  <si>
    <t>Total Price (Line 31+32+33)</t>
  </si>
  <si>
    <t>Markup Rate (Line 32+33 divided by 31)</t>
  </si>
  <si>
    <t>%</t>
  </si>
  <si>
    <t>Profit Rate (Line 33 divided by 31)</t>
  </si>
  <si>
    <t>DoD Weighted Guidelines for FEE Calculation (ONLY TO BE USED IN ACQUISITION)</t>
  </si>
  <si>
    <r>
      <t>PURPOSE:</t>
    </r>
    <r>
      <rPr>
        <sz val="10"/>
        <rFont val="Arial"/>
        <family val="2"/>
      </rPr>
      <t xml:space="preserve">  This program has been developed to assist in calculating profit/fee</t>
    </r>
  </si>
  <si>
    <r>
      <rPr>
        <b/>
        <sz val="10"/>
        <rFont val="Arial"/>
        <family val="2"/>
      </rPr>
      <t>Instructions:</t>
    </r>
    <r>
      <rPr>
        <sz val="10"/>
        <rFont val="Arial"/>
        <family val="2"/>
      </rPr>
      <t xml:space="preserve">  This section will populate from the "Detail" Sheet.  Please validate that the values.</t>
    </r>
  </si>
  <si>
    <r>
      <t xml:space="preserve">Instructions:  </t>
    </r>
    <r>
      <rPr>
        <sz val="10"/>
        <rFont val="Arial"/>
        <family val="2"/>
      </rPr>
      <t xml:space="preserve">This section will help the Activity Manager and CO establish a pre-negotiation fee objective.  This will be particularly important during Cost Realism and Reasonableness analysis.  </t>
    </r>
  </si>
  <si>
    <r>
      <t xml:space="preserve">Instructions:  </t>
    </r>
    <r>
      <rPr>
        <sz val="10"/>
        <rFont val="Arial"/>
        <family val="2"/>
      </rPr>
      <t xml:space="preserve">Each Activity Manager must justify the assigned weightings for both Technical and Management/Cost Control and the assigned value as well.  A discussion must be had with the CO to discuss how to appropriately justify the rating.  Also, enter the Contract Risk Type value.  This should reflect the overall risk the contractor faces by entering into this contract with USAID.  Special attention should be paid in situations where security and location are a factor, as this may increase the Assigned Value.  This discussion should be documented within the justification.   </t>
    </r>
  </si>
  <si>
    <t>No. of Units</t>
  </si>
  <si>
    <t>Year 1   Estimate</t>
  </si>
  <si>
    <t>Day</t>
  </si>
  <si>
    <t>Month</t>
  </si>
  <si>
    <t>Each</t>
  </si>
  <si>
    <t>Indirect</t>
  </si>
  <si>
    <t xml:space="preserve">Unit </t>
  </si>
  <si>
    <t>Year 2   Estimate</t>
  </si>
  <si>
    <t>Year 3   Estimate</t>
  </si>
  <si>
    <t>Year 4   Estimate</t>
  </si>
  <si>
    <t>Year 5   Estimate</t>
  </si>
  <si>
    <t>Percent</t>
  </si>
  <si>
    <t>Total</t>
  </si>
  <si>
    <t>Year 1 Sub-Total</t>
  </si>
  <si>
    <t>Year 2 Sub-Total</t>
  </si>
  <si>
    <t>Year 4 Sub-Total</t>
  </si>
  <si>
    <t>Year 3 Sub-Total</t>
  </si>
  <si>
    <t>Year 5 Sub-Total</t>
  </si>
  <si>
    <t>TOTAL INTERNATIONAL TRAVEL</t>
  </si>
  <si>
    <t>TOTAL DOMESTIC TRAVEL</t>
  </si>
  <si>
    <t>International Travel</t>
  </si>
  <si>
    <t>Local &amp; Domestic Travel</t>
  </si>
  <si>
    <t>TRAVEL (SEE TRAVEL TABLE FOR ADDITIONAL INFO)</t>
  </si>
  <si>
    <t>Andorra</t>
  </si>
  <si>
    <t>Anguilla</t>
  </si>
  <si>
    <t>Aruba</t>
  </si>
  <si>
    <t>Bahrain</t>
  </si>
  <si>
    <t>Barbados</t>
  </si>
  <si>
    <t>Bermuda</t>
  </si>
  <si>
    <t>Bhutan</t>
  </si>
  <si>
    <t>Cayman Islands</t>
  </si>
  <si>
    <t>Christmas Island</t>
  </si>
  <si>
    <t>Dominica</t>
  </si>
  <si>
    <t>Faroe Islands</t>
  </si>
  <si>
    <t>French Guiana</t>
  </si>
  <si>
    <t>French Polynesia</t>
  </si>
  <si>
    <t>Gibraltar</t>
  </si>
  <si>
    <t>Grenada</t>
  </si>
  <si>
    <t>Hong Kong</t>
  </si>
  <si>
    <t>Liechtenstein</t>
  </si>
  <si>
    <t>Luxembourg</t>
  </si>
  <si>
    <t>Maldives</t>
  </si>
  <si>
    <t>Malta</t>
  </si>
  <si>
    <t>Martinique</t>
  </si>
  <si>
    <t>Mauritius</t>
  </si>
  <si>
    <t>Monaco</t>
  </si>
  <si>
    <t>Montserrat</t>
  </si>
  <si>
    <t>Nauru</t>
  </si>
  <si>
    <t>New Caledonia</t>
  </si>
  <si>
    <t>Niue</t>
  </si>
  <si>
    <t>Reunion</t>
  </si>
  <si>
    <t>Saint Helena</t>
  </si>
  <si>
    <t>Saint Lucia</t>
  </si>
  <si>
    <t>Samoa</t>
  </si>
  <si>
    <t>San Marino</t>
  </si>
  <si>
    <t>Seychelles</t>
  </si>
  <si>
    <t>Singapore</t>
  </si>
  <si>
    <t>Solomon Islands</t>
  </si>
  <si>
    <t>Tuvalu</t>
  </si>
  <si>
    <t>Virgin Islands, British</t>
  </si>
  <si>
    <t>Country Name</t>
  </si>
  <si>
    <t>Location Name</t>
  </si>
  <si>
    <t xml:space="preserve">Meals &amp; Incidentals </t>
  </si>
  <si>
    <t>TOTAL PER DIEM</t>
  </si>
  <si>
    <t>International Per Diem</t>
  </si>
  <si>
    <t>US Per Diem</t>
  </si>
  <si>
    <t xml:space="preserve">PER DIEM </t>
  </si>
  <si>
    <t>(http://aoprals.state.gov/content.asp?content_id=184&amp;menu_id=78)</t>
  </si>
  <si>
    <t>(http://www.gsa.gov/portal/content/104877)</t>
  </si>
  <si>
    <t>Total Estimate</t>
  </si>
  <si>
    <t>INTERNATIONAL TRAVEL</t>
  </si>
  <si>
    <t>DOMESTIC TRAVEL</t>
  </si>
  <si>
    <t xml:space="preserve">Capital Equipment </t>
  </si>
  <si>
    <t>CountryName</t>
  </si>
  <si>
    <t>Afghanistan</t>
  </si>
  <si>
    <t>Aland Islands</t>
  </si>
  <si>
    <t>Albania</t>
  </si>
  <si>
    <t>Algeria</t>
  </si>
  <si>
    <t>American Samoa</t>
  </si>
  <si>
    <t>Angola</t>
  </si>
  <si>
    <t>Antarctica</t>
  </si>
  <si>
    <t>Antigua And Barbuda</t>
  </si>
  <si>
    <t>Argentina</t>
  </si>
  <si>
    <t>Armenia</t>
  </si>
  <si>
    <t>Australia</t>
  </si>
  <si>
    <t>Austria</t>
  </si>
  <si>
    <t>Azerbaijan</t>
  </si>
  <si>
    <t>Bahamas</t>
  </si>
  <si>
    <t>Bangladesh</t>
  </si>
  <si>
    <t>Belarus</t>
  </si>
  <si>
    <t>Belgium</t>
  </si>
  <si>
    <t>Belize</t>
  </si>
  <si>
    <t>Benin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</si>
  <si>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</si>
  <si>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</si>
  <si>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</si>
  <si>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</si>
  <si>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</si>
  <si>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</si>
  <si>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</si>
  <si>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</si>
  <si>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</si>
  <si>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</si>
  <si>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</si>
  <si>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</si>
  <si>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</si>
  <si>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</si>
  <si>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Central African Republic</t>
  </si>
  <si>
    <t>Chad</t>
  </si>
  <si>
    <t>Chile</t>
  </si>
  <si>
    <t>China</t>
  </si>
  <si>
    <t>Cocos (Keeling) Islands</t>
  </si>
  <si>
    <t>Colombia</t>
  </si>
  <si>
    <t>Comoros</t>
  </si>
  <si>
    <t>Congo</t>
  </si>
  <si>
    <t>Congo, The Democratic Republic Of The</t>
  </si>
  <si>
    <t>Cook Islands</t>
  </si>
  <si>
    <t>Costa Rica</t>
  </si>
  <si>
    <t>Cote D'Ivoire</t>
  </si>
  <si>
    <t>Croatia</t>
  </si>
  <si>
    <t>Cuba</t>
  </si>
  <si>
    <t>Cyprus</t>
  </si>
  <si>
    <t>Czech Republic</t>
  </si>
  <si>
    <t>Denmark</t>
  </si>
  <si>
    <t>Djibouti</t>
  </si>
  <si>
    <t>Dominican Republic</t>
  </si>
  <si>
    <t>Ecuador</t>
  </si>
  <si>
    <t>Egypt</t>
  </si>
  <si>
    <t>El Salvador</t>
  </si>
  <si>
    <t>Equatorial Guinea</t>
  </si>
  <si>
    <t>Eritrea</t>
  </si>
  <si>
    <t>Estonia</t>
  </si>
  <si>
    <t>Ethiopia</t>
  </si>
  <si>
    <t>Falkland Islands (Malvinas)</t>
  </si>
  <si>
    <t>Fiji</t>
  </si>
  <si>
    <t>Finland</t>
  </si>
  <si>
    <t>France</t>
  </si>
  <si>
    <t>French Southern Territories</t>
  </si>
  <si>
    <t>Gabon</t>
  </si>
  <si>
    <t>Gambia</t>
  </si>
  <si>
    <t>Georgia</t>
  </si>
  <si>
    <t>Germany</t>
  </si>
  <si>
    <t>Ghana</t>
  </si>
  <si>
    <t>Greece</t>
  </si>
  <si>
    <t>Greenland</t>
  </si>
  <si>
    <t>Guadeloupe</t>
  </si>
  <si>
    <t>Guam</t>
  </si>
  <si>
    <t>Guatemala</t>
  </si>
  <si>
    <t>Guernsey</t>
  </si>
  <si>
    <t>Guinea</t>
  </si>
  <si>
    <t>Guinea-Bissau</t>
  </si>
  <si>
    <t>Guyana</t>
  </si>
  <si>
    <t>Haiti</t>
  </si>
  <si>
    <t>Heard Island And Mcdonald Islands</t>
  </si>
  <si>
    <t>Holy See (Vatican City State)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</si>
  <si>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</si>
  <si>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</si>
  <si>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</si>
  <si>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</si>
  <si>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</si>
  <si>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</si>
  <si>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</si>
  <si>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</si>
  <si>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</si>
  <si>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</si>
  <si>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</si>
  <si>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</si>
  <si>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</si>
  <si>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</si>
  <si>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</si>
  <si>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</si>
  <si>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</si>
  <si>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</si>
  <si>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</si>
  <si>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</si>
  <si>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</si>
  <si>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</si>
  <si>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</si>
  <si>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</si>
  <si>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</si>
  <si>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</si>
  <si>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</si>
  <si>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Libyan Arab Jamahiriya</t>
  </si>
  <si>
    <t>Lithuania</t>
  </si>
  <si>
    <t>Macao</t>
  </si>
  <si>
    <t>Macedonia, The Former Yugoslav Republic Of</t>
  </si>
  <si>
    <t>Madagascar</t>
  </si>
  <si>
    <t>Malawi</t>
  </si>
  <si>
    <t>Malaysia</t>
  </si>
  <si>
    <t>Mali</t>
  </si>
  <si>
    <t>Marshall Islands</t>
  </si>
  <si>
    <t>Mauritania</t>
  </si>
  <si>
    <t>Mayotte</t>
  </si>
  <si>
    <t>Mexico</t>
  </si>
  <si>
    <t>Micronesia, Federated States Of</t>
  </si>
  <si>
    <t>Moldova, Republic Of</t>
  </si>
  <si>
    <t>Mongolia</t>
  </si>
  <si>
    <t>Morocco</t>
  </si>
  <si>
    <t>Mozambique</t>
  </si>
  <si>
    <t>Myanmar</t>
  </si>
  <si>
    <t>Namibia</t>
  </si>
  <si>
    <t>Nepal</t>
  </si>
  <si>
    <t>Netherlands</t>
  </si>
  <si>
    <t>Netherlands Antilles</t>
  </si>
  <si>
    <t>New Zealand</t>
  </si>
  <si>
    <t>Nicaragua</t>
  </si>
  <si>
    <t>Niger</t>
  </si>
  <si>
    <t>Nigeria</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</si>
  <si>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</si>
  <si>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</si>
  <si>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</si>
  <si>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</si>
  <si>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</si>
  <si>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</si>
  <si>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</si>
  <si>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</si>
  <si>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</si>
  <si>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</si>
  <si>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</si>
  <si>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</si>
  <si>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</si>
  <si>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</si>
  <si>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</si>
  <si>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</si>
  <si>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</si>
  <si>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Romania</t>
  </si>
  <si>
    <t>Russian Federation</t>
  </si>
  <si>
    <t>Rwanda</t>
  </si>
  <si>
    <t>Saint Kitts And Nevis</t>
  </si>
  <si>
    <t>Saint Pierre And Miquelon</t>
  </si>
  <si>
    <t>Saint Vincent And The Grenadines</t>
  </si>
  <si>
    <t>Sao Tome And Principe</t>
  </si>
  <si>
    <t>Saudi Arabia</t>
  </si>
  <si>
    <t>Senegal</t>
  </si>
  <si>
    <t>Serbia And Montenegro</t>
  </si>
  <si>
    <t>Sierra Leone</t>
  </si>
  <si>
    <t>Slovakia</t>
  </si>
  <si>
    <t>Slovenia</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</si>
  <si>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</si>
  <si>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</si>
  <si>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</si>
  <si>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</si>
  <si>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</si>
  <si>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</si>
  <si>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</si>
  <si>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</si>
  <si>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</si>
  <si>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</si>
  <si>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</si>
  <si>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</si>
  <si>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</si>
  <si>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</si>
  <si>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</si>
  <si>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</si>
  <si>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</si>
  <si>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</si>
  <si>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</si>
  <si>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</si>
  <si>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</si>
  <si>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</si>
  <si>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</si>
  <si>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</si>
  <si>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</si>
  <si>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Uganda</t>
  </si>
  <si>
    <t>Ukraine</t>
  </si>
  <si>
    <t>United Arab Emirates</t>
  </si>
  <si>
    <t>United Kingdom</t>
  </si>
  <si>
    <t>United States</t>
  </si>
  <si>
    <t>United States Minor Outlying Islands</t>
  </si>
  <si>
    <t>Uruguay</t>
  </si>
  <si>
    <t>Uzbekistan</t>
  </si>
  <si>
    <t>Vanuatu</t>
  </si>
  <si>
    <t>Venezuela</t>
  </si>
  <si>
    <t>Viet Nam</t>
  </si>
  <si>
    <t>Virgin Islands, U.S.</t>
  </si>
  <si>
    <t>Wallis And Futuna</t>
  </si>
  <si>
    <t>Western Sahara</t>
  </si>
  <si>
    <t>Yemen</t>
  </si>
  <si>
    <t>Zambia</t>
  </si>
  <si>
    <t>Zimbabwe</t>
  </si>
  <si>
    <t>(Not Specified)</t>
  </si>
  <si>
    <t>Fee</t>
  </si>
  <si>
    <t>N/A</t>
  </si>
  <si>
    <t>(http://www.acq.osd.mil/dpap/dars/dfars/html/r20061004/215_4.htm#215.404-70)</t>
  </si>
  <si>
    <t>Local Consultant</t>
  </si>
  <si>
    <t>Expatriate Consultant</t>
  </si>
  <si>
    <t>LOCAL IN-COUNTRY STAFF</t>
  </si>
  <si>
    <t>General Equipment ($1 to $4999)</t>
  </si>
  <si>
    <r>
      <t xml:space="preserve">Sample Justficiation:  </t>
    </r>
    <r>
      <rPr>
        <sz val="10"/>
        <rFont val="Arial"/>
        <family val="2"/>
      </rPr>
      <t xml:space="preserve">The assigned weighting for risk factors has been established at 60%; with an assigned value of 9%, for Technical and 40%; with an assigned value of 4% for Management/Cost Control, respectively.  This was based on the discussions with the technical office on what proportion of the overall estimated cost revolved around technical approach vs. cost controls.  In concurrence with the technical office, the CO was able to determine that management and cost control were of significant weight, but not directly as heavily weighted as the technical risk factor.  The contract type risk for the offeror’s is very low as this is a cost reimbursement contract; whereby, the government assumes most of the risk.  Additionally, no special concerns to security or unstable geo-political were taken into consideration.  Using the structured fee approach, the government is able to set a pre-negotiation fee objective limit of 7.50% for realism against proposed fee by offerors.  IAW U.S.C. 2306(d) and 41 U.S.C. 254 (b):   (C) For other cost-plus-fixed-fee contracts, the fee shall not exceed 10 percent of the contract’s estimated cost, excluding fee.  The pre-negotiation fee objective is within the established statute limitation.  </t>
    </r>
  </si>
  <si>
    <t>OTHER DIRECT COSTS</t>
  </si>
  <si>
    <t>Unit Cost (USD)</t>
  </si>
  <si>
    <t>TUNIS OFFICE</t>
  </si>
  <si>
    <t>Senior &amp; Mid Level Technical Assistance</t>
  </si>
  <si>
    <t>Expatriate Staff ALLOWANCES (Excluded in Overhead Calculation)</t>
  </si>
  <si>
    <r>
      <t xml:space="preserve">Total Trip Cost
</t>
    </r>
    <r>
      <rPr>
        <sz val="10"/>
        <rFont val="Arial"/>
        <family val="2"/>
      </rPr>
      <t>(rounded)</t>
    </r>
  </si>
  <si>
    <t>FIELD OFFICE</t>
  </si>
  <si>
    <t>USAID/Tunisia</t>
  </si>
  <si>
    <t>Activity Title:  CSO Activity</t>
  </si>
  <si>
    <t>Prime Recipient Name:</t>
  </si>
  <si>
    <t>d.</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</si>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</sst>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7" formatCode="&quot;$&quot;#,##0.00_);\(&quot;$&quot;#,##0.00\)"/>
    <numFmt numFmtId="41" formatCode="_(* #,##0_);_(* \(#,##0\);_(* &quot;-&quot;_);_(@_)"/>
    <numFmt numFmtId="43" formatCode="_(* #,##0.00_);_(* \(#,##0.00\);_(* &quot;-&quot;??_);_(@_)"/>
    <numFmt numFmtId="164" formatCode="_(* #,##0_);_(* \(#,##0\);_(* &quot;-&quot;??_);_(@_)"/>
    <numFmt numFmtId="165" formatCode="0.0%"/>
    <numFmt numFmtId="166" formatCode="m/d/yy;@"/>
    <numFmt numFmtId="167" formatCode="0.0_)"/>
    <numFmt numFmtId="168" formatCode="&quot;$&quot;#,##0"/>
    <numFmt numFmtId="169" formatCode="0.00_)"/>
  </numFmts>
  <fonts count="26" x14ac:knownFonts="1">
    <font>
      <sz val="10"/>
      <name val="Arial"/>
    </font>
    <font>
      <sz val="10"/>
      <name val="Arial"/>
      <family val="2"/>
    </font>
    <font>
      <sz val="10"/>
      <name val="Times New Roman"/>
      <family val="1"/>
    </font>
    <font>
      <b/>
      <sz val="10"/>
      <name val="Arial"/>
      <family val="2"/>
    </font>
    <font>
      <sz val="10"/>
      <name val="Arial"/>
      <family val="2"/>
    </font>
    <font>
      <b/>
      <sz val="11"/>
      <name val="Arial"/>
      <family val="2"/>
    </font>
    <font>
      <b/>
      <i/>
      <sz val="10"/>
      <name val="Arial"/>
      <family val="2"/>
    </font>
    <font>
      <b/>
      <i/>
      <sz val="10"/>
      <color indexed="10"/>
      <name val="Arial"/>
      <family val="2"/>
    </font>
    <font>
      <i/>
      <sz val="10"/>
      <name val="Arial"/>
      <family val="2"/>
    </font>
    <font>
      <i/>
      <sz val="10"/>
      <color indexed="48"/>
      <name val="Arial"/>
      <family val="2"/>
    </font>
    <font>
      <b/>
      <sz val="10"/>
      <color indexed="27"/>
      <name val="Arial"/>
      <family val="2"/>
    </font>
    <font>
      <b/>
      <sz val="10"/>
      <color indexed="9"/>
      <name val="Arial"/>
      <family val="2"/>
    </font>
    <font>
      <sz val="10"/>
      <color indexed="9"/>
      <name val="Arial"/>
      <family val="2"/>
    </font>
    <font>
      <i/>
      <sz val="10"/>
      <color indexed="10"/>
      <name val="Arial"/>
      <family val="2"/>
    </font>
    <font>
      <sz val="8"/>
      <color indexed="81"/>
      <name val="Tahoma"/>
      <family val="2"/>
    </font>
    <font>
      <b/>
      <sz val="8"/>
      <color indexed="81"/>
      <name val="Tahoma"/>
      <family val="2"/>
    </font>
    <font>
      <i/>
      <sz val="12"/>
      <color indexed="10"/>
      <name val="Arial"/>
      <family val="2"/>
    </font>
    <font>
      <sz val="10"/>
      <name val="Courier"/>
      <family val="3"/>
    </font>
    <font>
      <sz val="10"/>
      <color indexed="12"/>
      <name val="Arial"/>
      <family val="2"/>
    </font>
    <font>
      <b/>
      <sz val="11"/>
      <color theme="1"/>
      <name val="Calibri"/>
      <family val="2"/>
      <scheme val="minor"/>
    </font>
    <font>
      <sz val="10"/>
      <color rgb="FFFF0000"/>
      <name val="Arial"/>
      <family val="2"/>
    </font>
    <font>
      <sz val="10"/>
      <color theme="1"/>
      <name val="Arial"/>
      <family val="2"/>
    </font>
    <font>
      <b/>
      <u/>
      <sz val="10"/>
      <name val="Arial"/>
      <family val="2"/>
    </font>
    <font>
      <b/>
      <sz val="11"/>
      <color theme="1"/>
      <name val="Times New Roman"/>
    </font>
    <font>
      <sz val="11"/>
      <color theme="1"/>
      <name val="Times New Roman"/>
    </font>
    <font>
      <b/>
      <sz val="11"/>
      <color theme="1"/>
      <name val="Times New Roman"/>
      <family val="1"/>
    </font>
  </fonts>
  <fills count="18">
    <fill>
      <patternFill patternType="none"/>
    </fill>
    <fill>
      <patternFill patternType="gray125"/>
    </fill>
    <fill>
      <patternFill patternType="solid">
        <fgColor indexed="10"/>
        <bgColor indexed="64"/>
      </patternFill>
    </fill>
    <fill>
      <patternFill patternType="solid">
        <fgColor indexed="26"/>
        <bgColor indexed="64"/>
      </patternFill>
    </fill>
    <fill>
      <patternFill patternType="solid">
        <fgColor indexed="28"/>
        <bgColor indexed="64"/>
      </patternFill>
    </fill>
    <fill>
      <patternFill patternType="solid">
        <fgColor indexed="38"/>
        <bgColor indexed="64"/>
      </patternFill>
    </fill>
    <fill>
      <patternFill patternType="solid">
        <fgColor indexed="25"/>
        <bgColor indexed="64"/>
      </patternFill>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22"/>
        <bgColor indexed="22"/>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2"/>
        <bgColor indexed="64"/>
      </patternFill>
    </fill>
    <fill>
      <patternFill patternType="solid">
        <fgColor theme="0"/>
        <bgColor indexed="64"/>
      </patternFill>
    </fill>
  </fills>
  <borders count="98">
    <border>
      <left/>
      <right/>
      <top/>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39"/>
      </bottom>
      <diagonal/>
    </border>
    <border>
      <left/>
      <right/>
      <top style="thin">
        <color indexed="39"/>
      </top>
      <bottom style="thin">
        <color indexed="39"/>
      </bottom>
      <diagonal/>
    </border>
    <border>
      <left style="thin">
        <color indexed="64"/>
      </left>
      <right/>
      <top style="thin">
        <color indexed="39"/>
      </top>
      <bottom style="thin">
        <color indexed="39"/>
      </bottom>
      <diagonal/>
    </border>
    <border>
      <left/>
      <right/>
      <top style="thin">
        <color indexed="39"/>
      </top>
      <bottom style="thin">
        <color indexed="64"/>
      </bottom>
      <diagonal/>
    </border>
    <border>
      <left style="thin">
        <color indexed="64"/>
      </left>
      <right/>
      <top style="thin">
        <color indexed="39"/>
      </top>
      <bottom style="thin">
        <color indexed="64"/>
      </bottom>
      <diagonal/>
    </border>
    <border>
      <left style="thin">
        <color indexed="64"/>
      </left>
      <right/>
      <top style="thin">
        <color indexed="64"/>
      </top>
      <bottom style="thin">
        <color indexed="39"/>
      </bottom>
      <diagonal/>
    </border>
    <border>
      <left/>
      <right/>
      <top/>
      <bottom style="thin">
        <color indexed="39"/>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39"/>
      </bottom>
      <diagonal/>
    </border>
    <border>
      <left style="medium">
        <color indexed="64"/>
      </left>
      <right style="medium">
        <color indexed="64"/>
      </right>
      <top style="thin">
        <color indexed="39"/>
      </top>
      <bottom style="thin">
        <color indexed="39"/>
      </bottom>
      <diagonal/>
    </border>
    <border>
      <left style="medium">
        <color indexed="64"/>
      </left>
      <right style="medium">
        <color indexed="64"/>
      </right>
      <top style="thin">
        <color indexed="39"/>
      </top>
      <bottom style="thin">
        <color indexed="64"/>
      </bottom>
      <diagonal/>
    </border>
    <border>
      <left style="medium">
        <color indexed="64"/>
      </left>
      <right style="medium">
        <color indexed="64"/>
      </right>
      <top/>
      <bottom style="thin">
        <color indexed="39"/>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39"/>
      </bottom>
      <diagonal/>
    </border>
    <border>
      <left/>
      <right style="thin">
        <color indexed="64"/>
      </right>
      <top style="thin">
        <color indexed="39"/>
      </top>
      <bottom style="thin">
        <color indexed="39"/>
      </bottom>
      <diagonal/>
    </border>
    <border>
      <left/>
      <right style="thin">
        <color indexed="64"/>
      </right>
      <top style="thin">
        <color indexed="39"/>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39"/>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10"/>
      </right>
      <top/>
      <bottom/>
      <diagonal/>
    </border>
    <border>
      <left style="thin">
        <color indexed="64"/>
      </left>
      <right/>
      <top style="thin">
        <color indexed="64"/>
      </top>
      <bottom/>
      <diagonal/>
    </border>
    <border>
      <left/>
      <right/>
      <top style="thin">
        <color indexed="64"/>
      </top>
      <bottom/>
      <diagonal/>
    </border>
    <border>
      <left/>
      <right style="thin">
        <color indexed="10"/>
      </right>
      <top style="thin">
        <color indexed="64"/>
      </top>
      <bottom/>
      <diagonal/>
    </border>
    <border>
      <left/>
      <right style="thin">
        <color indexed="10"/>
      </right>
      <top/>
      <bottom style="thin">
        <color indexed="64"/>
      </bottom>
      <diagonal/>
    </border>
    <border>
      <left/>
      <right/>
      <top style="thin">
        <color indexed="39"/>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39"/>
      </bottom>
      <diagonal/>
    </border>
    <border>
      <left/>
      <right style="medium">
        <color indexed="64"/>
      </right>
      <top style="thin">
        <color indexed="39"/>
      </top>
      <bottom style="thin">
        <color indexed="39"/>
      </bottom>
      <diagonal/>
    </border>
    <border>
      <left/>
      <right style="medium">
        <color indexed="64"/>
      </right>
      <top style="thin">
        <color indexed="39"/>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39"/>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thin">
        <color indexed="39"/>
      </bottom>
      <diagonal/>
    </border>
    <border>
      <left style="medium">
        <color indexed="64"/>
      </left>
      <right/>
      <top style="thin">
        <color indexed="39"/>
      </top>
      <bottom style="thin">
        <color indexed="39"/>
      </bottom>
      <diagonal/>
    </border>
    <border>
      <left style="medium">
        <color indexed="64"/>
      </left>
      <right/>
      <top style="thin">
        <color indexed="39"/>
      </top>
      <bottom style="thin">
        <color indexed="64"/>
      </bottom>
      <diagonal/>
    </border>
    <border>
      <left style="medium">
        <color indexed="64"/>
      </left>
      <right/>
      <top/>
      <bottom style="thin">
        <color indexed="39"/>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10"/>
      </left>
      <right style="thin">
        <color indexed="64"/>
      </right>
      <top style="thin">
        <color indexed="64"/>
      </top>
      <bottom style="thin">
        <color indexed="10"/>
      </bottom>
      <diagonal/>
    </border>
    <border>
      <left style="thin">
        <color indexed="10"/>
      </left>
      <right style="thin">
        <color indexed="64"/>
      </right>
      <top style="thin">
        <color indexed="10"/>
      </top>
      <bottom style="thin">
        <color indexed="10"/>
      </bottom>
      <diagonal/>
    </border>
    <border>
      <left style="thin">
        <color indexed="10"/>
      </left>
      <right style="thin">
        <color indexed="64"/>
      </right>
      <top style="thin">
        <color indexed="10"/>
      </top>
      <bottom style="thin">
        <color indexed="64"/>
      </bottom>
      <diagonal/>
    </border>
  </borders>
  <cellStyleXfs count="5">
    <xf numFmtId="0" fontId="0" fillId="0" borderId="0"/>
    <xf numFmtId="43" fontId="1" fillId="0" borderId="0" applyFont="0" applyFill="0" applyBorder="0" applyAlignment="0" applyProtection="0"/>
    <xf numFmtId="0" fontId="4" fillId="0" borderId="0"/>
    <xf numFmtId="0" fontId="17" fillId="0" borderId="0"/>
    <xf numFmtId="9" fontId="1" fillId="0" borderId="0" applyFont="0" applyFill="0" applyBorder="0" applyAlignment="0" applyProtection="0"/>
  </cellStyleXfs>
  <cellXfs count="590">
    <xf numFmtId="0" fontId="0" fillId="0" borderId="0" xfId="0"/>
    <xf numFmtId="0" fontId="1" fillId="0" borderId="0" xfId="0" applyFont="1"/>
    <xf numFmtId="0" fontId="3" fillId="0" borderId="0" xfId="0" applyFont="1"/>
    <xf numFmtId="0" fontId="1" fillId="0" borderId="0" xfId="0" applyFont="1" applyFill="1"/>
    <xf numFmtId="0" fontId="4" fillId="0" borderId="0" xfId="0" applyFont="1"/>
    <xf numFmtId="0" fontId="5" fillId="0" borderId="0" xfId="0" applyFont="1" applyFill="1"/>
    <xf numFmtId="0" fontId="0" fillId="0" borderId="0" xfId="0" applyFill="1"/>
    <xf numFmtId="0" fontId="1" fillId="0" borderId="0" xfId="0" applyFont="1" applyBorder="1" applyAlignment="1">
      <alignment wrapText="1"/>
    </xf>
    <xf numFmtId="41" fontId="0" fillId="0" borderId="0" xfId="0" applyNumberFormat="1"/>
    <xf numFmtId="43" fontId="1" fillId="0" borderId="0" xfId="1"/>
    <xf numFmtId="0" fontId="2" fillId="0" borderId="0" xfId="0" applyFont="1" applyFill="1" applyBorder="1" applyAlignment="1">
      <alignment vertical="top" wrapText="1"/>
    </xf>
    <xf numFmtId="0" fontId="1" fillId="0" borderId="0" xfId="0" applyFont="1" applyFill="1" applyBorder="1" applyAlignment="1">
      <alignment wrapText="1"/>
    </xf>
    <xf numFmtId="0" fontId="0" fillId="0" borderId="0" xfId="0" applyBorder="1"/>
    <xf numFmtId="0" fontId="0" fillId="0" borderId="0" xfId="0" applyAlignment="1">
      <alignment vertical="center"/>
    </xf>
    <xf numFmtId="0" fontId="8" fillId="0" borderId="0" xfId="0" applyFont="1" applyFill="1"/>
    <xf numFmtId="0" fontId="3" fillId="0" borderId="0" xfId="0" applyFont="1" applyFill="1" applyBorder="1" applyAlignment="1">
      <alignment wrapText="1"/>
    </xf>
    <xf numFmtId="41" fontId="1" fillId="0" borderId="0" xfId="1" applyNumberFormat="1" applyFill="1" applyBorder="1"/>
    <xf numFmtId="0" fontId="0" fillId="0" borderId="0" xfId="0" applyFill="1" applyBorder="1" applyAlignment="1">
      <alignment wrapText="1"/>
    </xf>
    <xf numFmtId="0" fontId="9" fillId="0" borderId="0" xfId="0" applyFont="1" applyFill="1" applyBorder="1" applyAlignment="1">
      <alignment wrapText="1"/>
    </xf>
    <xf numFmtId="41" fontId="0" fillId="0" borderId="0" xfId="0" applyNumberFormat="1" applyFill="1" applyBorder="1" applyAlignment="1">
      <alignment horizontal="left"/>
    </xf>
    <xf numFmtId="0" fontId="1" fillId="0" borderId="0" xfId="0" applyFont="1" applyFill="1" applyBorder="1"/>
    <xf numFmtId="0" fontId="3" fillId="0" borderId="1" xfId="0" applyFont="1" applyFill="1" applyBorder="1" applyAlignment="1"/>
    <xf numFmtId="9" fontId="4" fillId="0" borderId="2" xfId="4" applyFont="1" applyBorder="1" applyAlignment="1"/>
    <xf numFmtId="0" fontId="4" fillId="0" borderId="2" xfId="0" applyFont="1" applyBorder="1"/>
    <xf numFmtId="41" fontId="4" fillId="0" borderId="2" xfId="1" applyNumberFormat="1" applyFont="1" applyBorder="1"/>
    <xf numFmtId="41" fontId="4" fillId="0" borderId="2" xfId="1" applyNumberFormat="1" applyFont="1" applyFill="1" applyBorder="1"/>
    <xf numFmtId="9" fontId="11" fillId="3" borderId="3" xfId="4" applyFont="1" applyFill="1" applyBorder="1" applyAlignment="1">
      <alignment wrapText="1"/>
    </xf>
    <xf numFmtId="4" fontId="11" fillId="3" borderId="3" xfId="0" applyNumberFormat="1" applyFont="1" applyFill="1" applyBorder="1" applyAlignment="1">
      <alignment wrapText="1"/>
    </xf>
    <xf numFmtId="41" fontId="11" fillId="3" borderId="3" xfId="0" applyNumberFormat="1" applyFont="1" applyFill="1" applyBorder="1"/>
    <xf numFmtId="41" fontId="11" fillId="3" borderId="3" xfId="0" applyNumberFormat="1" applyFont="1" applyFill="1" applyBorder="1" applyAlignment="1">
      <alignment wrapText="1"/>
    </xf>
    <xf numFmtId="9" fontId="4" fillId="0" borderId="1" xfId="4" applyFont="1" applyFill="1" applyBorder="1" applyAlignment="1"/>
    <xf numFmtId="4" fontId="4" fillId="0" borderId="1" xfId="0" applyNumberFormat="1" applyFont="1" applyFill="1" applyBorder="1"/>
    <xf numFmtId="0" fontId="4" fillId="0" borderId="1" xfId="0" applyFont="1" applyFill="1" applyBorder="1"/>
    <xf numFmtId="41" fontId="4" fillId="0" borderId="1" xfId="0" applyNumberFormat="1" applyFont="1" applyFill="1" applyBorder="1"/>
    <xf numFmtId="41" fontId="4" fillId="2" borderId="1" xfId="0" applyNumberFormat="1" applyFont="1" applyFill="1" applyBorder="1" applyAlignment="1">
      <alignment horizontal="center"/>
    </xf>
    <xf numFmtId="0" fontId="4" fillId="0" borderId="2" xfId="0" applyFont="1" applyBorder="1" applyAlignment="1"/>
    <xf numFmtId="0" fontId="4" fillId="0" borderId="2" xfId="0" applyFont="1" applyFill="1" applyBorder="1" applyAlignment="1">
      <alignment horizontal="center" vertical="top" wrapText="1"/>
    </xf>
    <xf numFmtId="0" fontId="12" fillId="3" borderId="3" xfId="0" applyFont="1" applyFill="1" applyBorder="1"/>
    <xf numFmtId="0" fontId="11" fillId="3" borderId="3" xfId="0" applyFont="1" applyFill="1" applyBorder="1" applyAlignment="1"/>
    <xf numFmtId="0" fontId="4" fillId="0" borderId="0" xfId="0" applyFont="1" applyFill="1" applyBorder="1"/>
    <xf numFmtId="4" fontId="4" fillId="0" borderId="0" xfId="0" applyNumberFormat="1" applyFont="1" applyFill="1" applyBorder="1"/>
    <xf numFmtId="0" fontId="3" fillId="4" borderId="4" xfId="0" applyFont="1" applyFill="1" applyBorder="1" applyAlignment="1"/>
    <xf numFmtId="4" fontId="4" fillId="4" borderId="4" xfId="0" applyNumberFormat="1" applyFont="1" applyFill="1" applyBorder="1"/>
    <xf numFmtId="41" fontId="4" fillId="4" borderId="4" xfId="0" applyNumberFormat="1" applyFont="1" applyFill="1" applyBorder="1"/>
    <xf numFmtId="41" fontId="3" fillId="4" borderId="4" xfId="1" applyNumberFormat="1" applyFont="1" applyFill="1" applyBorder="1"/>
    <xf numFmtId="9" fontId="4" fillId="4" borderId="5" xfId="4" applyFont="1" applyFill="1" applyBorder="1" applyAlignment="1"/>
    <xf numFmtId="0" fontId="3" fillId="0" borderId="0" xfId="0" applyFont="1" applyFill="1" applyBorder="1" applyAlignment="1"/>
    <xf numFmtId="41" fontId="4" fillId="0" borderId="0" xfId="0" applyNumberFormat="1" applyFont="1" applyFill="1" applyBorder="1"/>
    <xf numFmtId="9" fontId="4" fillId="0" borderId="0" xfId="4" applyFont="1" applyFill="1" applyBorder="1" applyAlignment="1"/>
    <xf numFmtId="41" fontId="4" fillId="2" borderId="0" xfId="0" applyNumberFormat="1" applyFont="1" applyFill="1" applyBorder="1" applyAlignment="1">
      <alignment horizontal="center"/>
    </xf>
    <xf numFmtId="0" fontId="3" fillId="4" borderId="6" xfId="0" applyFont="1" applyFill="1" applyBorder="1" applyAlignment="1"/>
    <xf numFmtId="4" fontId="4" fillId="4" borderId="6" xfId="0" applyNumberFormat="1" applyFont="1" applyFill="1" applyBorder="1"/>
    <xf numFmtId="41" fontId="4" fillId="4" borderId="6" xfId="0" applyNumberFormat="1" applyFont="1" applyFill="1" applyBorder="1"/>
    <xf numFmtId="41" fontId="3" fillId="4" borderId="6" xfId="1" applyNumberFormat="1" applyFont="1" applyFill="1" applyBorder="1"/>
    <xf numFmtId="9" fontId="4" fillId="4" borderId="7" xfId="4" applyFont="1" applyFill="1" applyBorder="1" applyAlignment="1"/>
    <xf numFmtId="0" fontId="3" fillId="0" borderId="2" xfId="0" applyFont="1" applyFill="1" applyBorder="1" applyAlignment="1"/>
    <xf numFmtId="0" fontId="4" fillId="0" borderId="2" xfId="0" applyFont="1" applyFill="1" applyBorder="1"/>
    <xf numFmtId="9" fontId="4" fillId="0" borderId="2" xfId="4" applyFont="1" applyFill="1" applyBorder="1" applyAlignment="1"/>
    <xf numFmtId="4" fontId="4" fillId="0" borderId="2" xfId="0" applyNumberFormat="1" applyFont="1" applyFill="1" applyBorder="1"/>
    <xf numFmtId="41" fontId="4" fillId="0" borderId="2" xfId="0" applyNumberFormat="1" applyFont="1" applyFill="1" applyBorder="1"/>
    <xf numFmtId="0" fontId="3" fillId="0" borderId="0" xfId="0" applyFont="1" applyBorder="1"/>
    <xf numFmtId="0" fontId="6" fillId="0" borderId="8" xfId="0" applyFont="1" applyFill="1" applyBorder="1" applyAlignment="1"/>
    <xf numFmtId="4" fontId="3" fillId="0" borderId="8" xfId="0" applyNumberFormat="1" applyFont="1" applyFill="1" applyBorder="1"/>
    <xf numFmtId="41" fontId="3" fillId="0" borderId="8" xfId="0" applyNumberFormat="1" applyFont="1" applyFill="1" applyBorder="1"/>
    <xf numFmtId="0" fontId="3" fillId="0" borderId="9" xfId="0" applyFont="1" applyFill="1" applyBorder="1" applyAlignment="1"/>
    <xf numFmtId="0" fontId="6" fillId="0" borderId="9" xfId="0" applyFont="1" applyFill="1" applyBorder="1" applyAlignment="1"/>
    <xf numFmtId="4" fontId="3" fillId="0" borderId="9" xfId="0" applyNumberFormat="1" applyFont="1" applyFill="1" applyBorder="1"/>
    <xf numFmtId="41" fontId="3" fillId="0" borderId="9" xfId="0" applyNumberFormat="1" applyFont="1" applyFill="1" applyBorder="1"/>
    <xf numFmtId="0" fontId="4" fillId="0" borderId="9" xfId="0" applyFont="1" applyBorder="1"/>
    <xf numFmtId="4" fontId="4" fillId="0" borderId="9" xfId="0" applyNumberFormat="1" applyFont="1" applyFill="1" applyBorder="1"/>
    <xf numFmtId="0" fontId="4" fillId="0" borderId="9" xfId="0" applyFont="1" applyFill="1" applyBorder="1"/>
    <xf numFmtId="41" fontId="4" fillId="0" borderId="9" xfId="1" applyNumberFormat="1" applyFont="1" applyFill="1" applyBorder="1"/>
    <xf numFmtId="9" fontId="4" fillId="0" borderId="10" xfId="4" applyFont="1" applyFill="1" applyBorder="1" applyAlignment="1"/>
    <xf numFmtId="0" fontId="0" fillId="0" borderId="9" xfId="0" applyBorder="1"/>
    <xf numFmtId="0" fontId="4" fillId="0" borderId="9" xfId="0" applyFont="1" applyFill="1" applyBorder="1" applyAlignment="1"/>
    <xf numFmtId="41" fontId="4" fillId="0" borderId="9" xfId="1" applyNumberFormat="1" applyFont="1" applyBorder="1"/>
    <xf numFmtId="41" fontId="4" fillId="5" borderId="9" xfId="1" applyNumberFormat="1" applyFont="1" applyFill="1" applyBorder="1"/>
    <xf numFmtId="9" fontId="4" fillId="0" borderId="10" xfId="4" applyFont="1" applyBorder="1" applyAlignment="1"/>
    <xf numFmtId="0" fontId="4" fillId="0" borderId="9" xfId="0" applyFont="1" applyBorder="1" applyAlignment="1"/>
    <xf numFmtId="0" fontId="13" fillId="0" borderId="9" xfId="0" applyFont="1" applyFill="1" applyBorder="1" applyAlignment="1"/>
    <xf numFmtId="0" fontId="7" fillId="0" borderId="9" xfId="0" applyFont="1" applyFill="1" applyBorder="1" applyAlignment="1">
      <alignment horizontal="center"/>
    </xf>
    <xf numFmtId="0" fontId="13" fillId="0" borderId="9" xfId="0" applyFont="1" applyBorder="1" applyAlignment="1"/>
    <xf numFmtId="0" fontId="4" fillId="0" borderId="11" xfId="0" applyFont="1" applyBorder="1" applyAlignment="1"/>
    <xf numFmtId="0" fontId="4" fillId="0" borderId="11" xfId="0" applyFont="1" applyBorder="1"/>
    <xf numFmtId="41" fontId="4" fillId="0" borderId="11" xfId="0" applyNumberFormat="1" applyFont="1" applyBorder="1"/>
    <xf numFmtId="41" fontId="4" fillId="0" borderId="11" xfId="0" applyNumberFormat="1" applyFont="1" applyFill="1" applyBorder="1" applyAlignment="1">
      <alignment horizontal="center"/>
    </xf>
    <xf numFmtId="9" fontId="4" fillId="0" borderId="12" xfId="4" applyFont="1" applyBorder="1" applyAlignment="1"/>
    <xf numFmtId="0" fontId="4" fillId="0" borderId="8" xfId="0" applyFont="1" applyBorder="1" applyAlignment="1"/>
    <xf numFmtId="0" fontId="4" fillId="0" borderId="8" xfId="0" applyFont="1" applyBorder="1"/>
    <xf numFmtId="41" fontId="4" fillId="0" borderId="8" xfId="0" applyNumberFormat="1" applyFont="1" applyBorder="1"/>
    <xf numFmtId="9" fontId="4" fillId="0" borderId="13" xfId="4" applyFont="1" applyBorder="1" applyAlignment="1"/>
    <xf numFmtId="0" fontId="0" fillId="0" borderId="9" xfId="0" applyFill="1" applyBorder="1"/>
    <xf numFmtId="41" fontId="4" fillId="0" borderId="9" xfId="0" applyNumberFormat="1" applyFont="1" applyBorder="1"/>
    <xf numFmtId="41" fontId="4" fillId="0" borderId="11" xfId="1" applyNumberFormat="1" applyFont="1" applyBorder="1"/>
    <xf numFmtId="0" fontId="3" fillId="0" borderId="9" xfId="0" applyFont="1" applyBorder="1" applyAlignment="1"/>
    <xf numFmtId="41" fontId="4" fillId="0" borderId="9" xfId="0" applyNumberFormat="1" applyFont="1" applyFill="1" applyBorder="1"/>
    <xf numFmtId="0" fontId="1" fillId="0" borderId="9" xfId="0" applyFont="1" applyFill="1" applyBorder="1"/>
    <xf numFmtId="9" fontId="4" fillId="0" borderId="10" xfId="4" applyFont="1" applyFill="1" applyBorder="1"/>
    <xf numFmtId="9" fontId="4" fillId="0" borderId="10" xfId="4" applyFont="1" applyBorder="1"/>
    <xf numFmtId="41" fontId="4" fillId="0" borderId="9" xfId="0" applyNumberFormat="1" applyFont="1" applyFill="1" applyBorder="1" applyAlignment="1">
      <alignment horizontal="center"/>
    </xf>
    <xf numFmtId="0" fontId="8" fillId="0" borderId="9" xfId="0" applyFont="1" applyBorder="1" applyAlignment="1"/>
    <xf numFmtId="4" fontId="8" fillId="0" borderId="9" xfId="0" applyNumberFormat="1" applyFont="1" applyFill="1" applyBorder="1"/>
    <xf numFmtId="41" fontId="8" fillId="0" borderId="9" xfId="0" applyNumberFormat="1" applyFont="1" applyFill="1" applyBorder="1"/>
    <xf numFmtId="9" fontId="8" fillId="0" borderId="10" xfId="4" applyFont="1" applyFill="1" applyBorder="1"/>
    <xf numFmtId="9" fontId="4" fillId="0" borderId="12" xfId="4" applyFont="1" applyBorder="1"/>
    <xf numFmtId="0" fontId="4" fillId="0" borderId="14" xfId="0" applyFont="1" applyBorder="1" applyAlignment="1"/>
    <xf numFmtId="0" fontId="4" fillId="0" borderId="14" xfId="0" applyFont="1" applyBorder="1"/>
    <xf numFmtId="41" fontId="4" fillId="0" borderId="14" xfId="1" applyNumberFormat="1" applyFont="1" applyBorder="1"/>
    <xf numFmtId="0" fontId="6" fillId="6" borderId="11" xfId="0" applyFont="1" applyFill="1" applyBorder="1" applyAlignment="1"/>
    <xf numFmtId="4" fontId="4" fillId="6" borderId="11" xfId="0" applyNumberFormat="1" applyFont="1" applyFill="1" applyBorder="1"/>
    <xf numFmtId="41" fontId="4" fillId="6" borderId="11" xfId="0" applyNumberFormat="1" applyFont="1" applyFill="1" applyBorder="1"/>
    <xf numFmtId="41" fontId="3" fillId="6" borderId="11" xfId="1" applyNumberFormat="1" applyFont="1" applyFill="1" applyBorder="1"/>
    <xf numFmtId="9" fontId="4" fillId="6" borderId="12" xfId="4" applyFont="1" applyFill="1" applyBorder="1" applyAlignment="1"/>
    <xf numFmtId="43" fontId="1" fillId="0" borderId="0" xfId="1" applyAlignment="1">
      <alignment vertical="center"/>
    </xf>
    <xf numFmtId="43" fontId="1" fillId="0" borderId="0" xfId="1" applyAlignment="1">
      <alignment horizontal="center" vertical="center" wrapText="1"/>
    </xf>
    <xf numFmtId="0" fontId="4" fillId="8" borderId="18" xfId="0" applyFont="1" applyFill="1" applyBorder="1" applyAlignment="1">
      <alignment vertical="center"/>
    </xf>
    <xf numFmtId="164" fontId="1" fillId="8" borderId="18" xfId="1" applyNumberFormat="1" applyFill="1" applyBorder="1" applyAlignment="1">
      <alignment vertical="center"/>
    </xf>
    <xf numFmtId="0" fontId="4" fillId="8" borderId="17" xfId="0" applyFont="1" applyFill="1" applyBorder="1" applyAlignment="1">
      <alignment vertical="center"/>
    </xf>
    <xf numFmtId="164" fontId="1" fillId="8" borderId="17" xfId="1" applyNumberFormat="1" applyFill="1" applyBorder="1" applyAlignment="1">
      <alignment vertical="center"/>
    </xf>
    <xf numFmtId="164" fontId="1" fillId="8" borderId="19" xfId="1" applyNumberFormat="1" applyFill="1" applyBorder="1" applyAlignment="1">
      <alignment vertical="center"/>
    </xf>
    <xf numFmtId="164" fontId="3" fillId="8" borderId="18" xfId="1" applyNumberFormat="1" applyFont="1" applyFill="1" applyBorder="1" applyAlignment="1">
      <alignment vertical="center"/>
    </xf>
    <xf numFmtId="164" fontId="3" fillId="8" borderId="20" xfId="1" applyNumberFormat="1" applyFont="1" applyFill="1" applyBorder="1" applyAlignment="1">
      <alignment vertical="center"/>
    </xf>
    <xf numFmtId="0" fontId="3" fillId="8" borderId="21" xfId="0" applyFont="1" applyFill="1" applyBorder="1" applyAlignment="1">
      <alignment vertical="center"/>
    </xf>
    <xf numFmtId="164" fontId="3" fillId="8" borderId="22" xfId="1" applyNumberFormat="1" applyFont="1" applyFill="1" applyBorder="1" applyAlignment="1">
      <alignment vertical="center"/>
    </xf>
    <xf numFmtId="164" fontId="1" fillId="8" borderId="23" xfId="1" applyNumberFormat="1" applyFill="1" applyBorder="1" applyAlignment="1">
      <alignment vertical="center"/>
    </xf>
    <xf numFmtId="0" fontId="0" fillId="0" borderId="0" xfId="0" applyAlignment="1">
      <alignment horizontal="center"/>
    </xf>
    <xf numFmtId="41" fontId="3" fillId="0" borderId="24" xfId="0" applyNumberFormat="1" applyFont="1" applyFill="1" applyBorder="1"/>
    <xf numFmtId="41" fontId="3" fillId="0" borderId="25" xfId="0" applyNumberFormat="1" applyFont="1" applyFill="1" applyBorder="1"/>
    <xf numFmtId="41" fontId="4" fillId="0" borderId="25" xfId="1" applyNumberFormat="1" applyFont="1" applyFill="1" applyBorder="1"/>
    <xf numFmtId="41" fontId="4" fillId="5" borderId="25" xfId="1" applyNumberFormat="1" applyFont="1" applyFill="1" applyBorder="1"/>
    <xf numFmtId="41" fontId="3" fillId="6" borderId="26" xfId="1" applyNumberFormat="1" applyFont="1" applyFill="1" applyBorder="1"/>
    <xf numFmtId="41" fontId="4" fillId="0" borderId="27" xfId="1" applyNumberFormat="1" applyFont="1" applyBorder="1"/>
    <xf numFmtId="41" fontId="4" fillId="0" borderId="26" xfId="0" applyNumberFormat="1" applyFont="1" applyFill="1" applyBorder="1" applyAlignment="1">
      <alignment horizontal="center"/>
    </xf>
    <xf numFmtId="41" fontId="3" fillId="4" borderId="28" xfId="1" applyNumberFormat="1" applyFont="1" applyFill="1" applyBorder="1"/>
    <xf numFmtId="41" fontId="4" fillId="0" borderId="24" xfId="0" applyNumberFormat="1" applyFont="1" applyBorder="1"/>
    <xf numFmtId="41" fontId="4" fillId="0" borderId="26" xfId="0" applyNumberFormat="1" applyFont="1" applyBorder="1"/>
    <xf numFmtId="41" fontId="4" fillId="0" borderId="26" xfId="1" applyNumberFormat="1" applyFont="1" applyBorder="1"/>
    <xf numFmtId="41" fontId="4" fillId="0" borderId="25" xfId="0" applyNumberFormat="1" applyFont="1" applyFill="1" applyBorder="1"/>
    <xf numFmtId="164" fontId="4" fillId="0" borderId="25" xfId="1" applyNumberFormat="1" applyFont="1" applyFill="1" applyBorder="1"/>
    <xf numFmtId="41" fontId="4" fillId="0" borderId="25" xfId="0" applyNumberFormat="1" applyFont="1" applyFill="1" applyBorder="1" applyAlignment="1">
      <alignment horizontal="center"/>
    </xf>
    <xf numFmtId="164" fontId="8" fillId="0" borderId="25" xfId="1" applyNumberFormat="1" applyFont="1" applyFill="1" applyBorder="1"/>
    <xf numFmtId="41" fontId="3" fillId="4" borderId="29" xfId="1" applyNumberFormat="1" applyFont="1" applyFill="1" applyBorder="1"/>
    <xf numFmtId="164" fontId="1" fillId="8" borderId="30" xfId="1" applyNumberFormat="1" applyFill="1" applyBorder="1" applyAlignment="1">
      <alignment vertical="center"/>
    </xf>
    <xf numFmtId="164" fontId="1" fillId="8" borderId="31" xfId="1" applyNumberFormat="1" applyFill="1" applyBorder="1" applyAlignment="1">
      <alignment vertical="center"/>
    </xf>
    <xf numFmtId="164" fontId="1" fillId="8" borderId="32" xfId="1" applyNumberFormat="1" applyFill="1" applyBorder="1" applyAlignment="1">
      <alignment vertical="center"/>
    </xf>
    <xf numFmtId="164" fontId="3" fillId="8" borderId="30" xfId="1" applyNumberFormat="1" applyFont="1" applyFill="1" applyBorder="1" applyAlignment="1">
      <alignment vertical="center"/>
    </xf>
    <xf numFmtId="164" fontId="1" fillId="8" borderId="28" xfId="1" applyNumberFormat="1" applyFill="1" applyBorder="1" applyAlignment="1">
      <alignment vertical="center"/>
    </xf>
    <xf numFmtId="164" fontId="3" fillId="8" borderId="33" xfId="1" applyNumberFormat="1" applyFont="1" applyFill="1" applyBorder="1" applyAlignment="1">
      <alignment vertical="center"/>
    </xf>
    <xf numFmtId="9" fontId="4" fillId="4" borderId="6" xfId="4" applyFont="1" applyFill="1" applyBorder="1" applyAlignment="1"/>
    <xf numFmtId="0" fontId="4" fillId="4" borderId="7" xfId="0" applyFont="1" applyFill="1" applyBorder="1"/>
    <xf numFmtId="0" fontId="4" fillId="4" borderId="34" xfId="0" applyFont="1" applyFill="1" applyBorder="1"/>
    <xf numFmtId="9" fontId="4" fillId="0" borderId="8" xfId="4" applyFont="1" applyBorder="1" applyAlignment="1"/>
    <xf numFmtId="9" fontId="4" fillId="0" borderId="9" xfId="4" applyFont="1" applyFill="1" applyBorder="1" applyAlignment="1"/>
    <xf numFmtId="9" fontId="4" fillId="0" borderId="9" xfId="4" applyFont="1" applyBorder="1" applyAlignment="1"/>
    <xf numFmtId="9" fontId="4" fillId="0" borderId="11" xfId="4" applyFont="1" applyBorder="1" applyAlignment="1"/>
    <xf numFmtId="9" fontId="4" fillId="4" borderId="4" xfId="4" applyFont="1" applyFill="1" applyBorder="1" applyAlignment="1"/>
    <xf numFmtId="0" fontId="4" fillId="0" borderId="13" xfId="0" applyFont="1" applyBorder="1" applyAlignment="1">
      <alignment horizontal="center" vertical="top" wrapText="1"/>
    </xf>
    <xf numFmtId="0" fontId="4" fillId="0" borderId="10" xfId="0" applyFont="1" applyFill="1" applyBorder="1"/>
    <xf numFmtId="0" fontId="4" fillId="0" borderId="10" xfId="0" applyFont="1" applyBorder="1" applyAlignment="1"/>
    <xf numFmtId="0" fontId="4" fillId="0" borderId="10" xfId="0" applyFont="1" applyFill="1" applyBorder="1" applyAlignment="1">
      <alignment horizontal="center" vertical="top" wrapText="1"/>
    </xf>
    <xf numFmtId="0" fontId="4" fillId="0" borderId="12" xfId="0" applyFont="1" applyBorder="1" applyAlignment="1">
      <alignment horizontal="center" vertical="top" wrapText="1"/>
    </xf>
    <xf numFmtId="0" fontId="4" fillId="4" borderId="5" xfId="0" applyFont="1" applyFill="1" applyBorder="1"/>
    <xf numFmtId="9" fontId="8" fillId="0" borderId="9" xfId="4" applyFont="1" applyFill="1" applyBorder="1"/>
    <xf numFmtId="9" fontId="4" fillId="0" borderId="9" xfId="4" applyFont="1" applyBorder="1"/>
    <xf numFmtId="9" fontId="4" fillId="0" borderId="11" xfId="4" applyFont="1" applyBorder="1"/>
    <xf numFmtId="0" fontId="4" fillId="0" borderId="10" xfId="0" applyFont="1" applyBorder="1" applyAlignment="1">
      <alignment horizontal="center" vertical="top" wrapText="1"/>
    </xf>
    <xf numFmtId="0" fontId="6" fillId="0" borderId="10" xfId="0" applyFont="1" applyFill="1" applyBorder="1" applyAlignment="1"/>
    <xf numFmtId="0" fontId="4" fillId="0" borderId="10" xfId="0" applyFont="1" applyBorder="1" applyAlignment="1">
      <alignment wrapText="1"/>
    </xf>
    <xf numFmtId="0" fontId="4" fillId="0" borderId="12" xfId="0" applyFont="1" applyBorder="1" applyAlignment="1">
      <alignment wrapText="1"/>
    </xf>
    <xf numFmtId="9" fontId="4" fillId="0" borderId="9" xfId="4" applyFont="1" applyFill="1" applyBorder="1"/>
    <xf numFmtId="9" fontId="4" fillId="6" borderId="11" xfId="4" applyFont="1" applyFill="1" applyBorder="1" applyAlignment="1"/>
    <xf numFmtId="0" fontId="13" fillId="0" borderId="10" xfId="0" applyFont="1" applyBorder="1" applyAlignment="1"/>
    <xf numFmtId="0" fontId="13" fillId="0" borderId="10" xfId="0" applyFont="1" applyFill="1" applyBorder="1" applyAlignment="1"/>
    <xf numFmtId="0" fontId="4" fillId="6" borderId="12" xfId="0" applyFont="1" applyFill="1" applyBorder="1"/>
    <xf numFmtId="0" fontId="3" fillId="0" borderId="10" xfId="0" applyFont="1" applyFill="1" applyBorder="1" applyAlignment="1"/>
    <xf numFmtId="9" fontId="3" fillId="0" borderId="8" xfId="4" applyFont="1" applyFill="1" applyBorder="1" applyAlignment="1"/>
    <xf numFmtId="9" fontId="3" fillId="0" borderId="9" xfId="4" applyFont="1" applyFill="1" applyBorder="1" applyAlignment="1"/>
    <xf numFmtId="9" fontId="4" fillId="0" borderId="14" xfId="4" applyFont="1" applyBorder="1" applyAlignment="1"/>
    <xf numFmtId="0" fontId="3" fillId="0" borderId="13" xfId="0" applyFont="1" applyFill="1" applyBorder="1"/>
    <xf numFmtId="0" fontId="3" fillId="0" borderId="10" xfId="0" applyFont="1" applyFill="1" applyBorder="1"/>
    <xf numFmtId="0" fontId="4" fillId="0" borderId="10" xfId="0" applyFont="1" applyFill="1" applyBorder="1" applyAlignment="1"/>
    <xf numFmtId="0" fontId="4" fillId="0" borderId="39" xfId="0" applyFont="1" applyBorder="1" applyAlignment="1">
      <alignment horizontal="center" vertical="top" wrapText="1"/>
    </xf>
    <xf numFmtId="0" fontId="7" fillId="0" borderId="10" xfId="0" applyFont="1" applyFill="1" applyBorder="1" applyAlignment="1">
      <alignment horizontal="center"/>
    </xf>
    <xf numFmtId="0" fontId="6" fillId="0" borderId="10" xfId="0" applyFont="1" applyFill="1" applyBorder="1" applyAlignment="1">
      <alignment horizontal="center"/>
    </xf>
    <xf numFmtId="0" fontId="0" fillId="0" borderId="40" xfId="0" applyBorder="1"/>
    <xf numFmtId="41" fontId="4" fillId="5" borderId="36" xfId="1" applyNumberFormat="1" applyFont="1" applyFill="1" applyBorder="1"/>
    <xf numFmtId="0" fontId="20" fillId="0" borderId="0" xfId="2" applyFont="1" applyAlignment="1">
      <alignment wrapText="1"/>
    </xf>
    <xf numFmtId="0" fontId="20" fillId="0" borderId="0" xfId="2" applyFont="1" applyAlignment="1">
      <alignment horizontal="center" wrapText="1"/>
    </xf>
    <xf numFmtId="0" fontId="4" fillId="0" borderId="0" xfId="2" applyAlignment="1">
      <alignment wrapText="1"/>
    </xf>
    <xf numFmtId="0" fontId="4" fillId="0" borderId="0" xfId="2" applyFont="1" applyAlignment="1">
      <alignment wrapText="1"/>
    </xf>
    <xf numFmtId="166" fontId="4" fillId="0" borderId="0" xfId="2" applyNumberFormat="1" applyFont="1" applyAlignment="1">
      <alignment wrapText="1"/>
    </xf>
    <xf numFmtId="0" fontId="4" fillId="0" borderId="30" xfId="2" applyFont="1" applyBorder="1" applyAlignment="1">
      <alignment wrapText="1"/>
    </xf>
    <xf numFmtId="0" fontId="4" fillId="0" borderId="31" xfId="2" applyFont="1" applyBorder="1" applyAlignment="1">
      <alignment wrapText="1"/>
    </xf>
    <xf numFmtId="164" fontId="4" fillId="0" borderId="31" xfId="1" applyNumberFormat="1" applyFont="1" applyFill="1" applyBorder="1" applyAlignment="1">
      <alignment wrapText="1"/>
    </xf>
    <xf numFmtId="164" fontId="4" fillId="0" borderId="42" xfId="1" applyNumberFormat="1" applyFont="1" applyFill="1" applyBorder="1" applyAlignment="1">
      <alignment wrapText="1"/>
    </xf>
    <xf numFmtId="164" fontId="4" fillId="11" borderId="42" xfId="1" applyNumberFormat="1" applyFont="1" applyFill="1" applyBorder="1" applyAlignment="1">
      <alignment wrapText="1"/>
    </xf>
    <xf numFmtId="0" fontId="4" fillId="0" borderId="42" xfId="2" applyFont="1" applyFill="1" applyBorder="1" applyAlignment="1">
      <alignment wrapText="1"/>
    </xf>
    <xf numFmtId="0" fontId="4" fillId="0" borderId="31" xfId="2" applyFont="1" applyFill="1" applyBorder="1" applyAlignment="1">
      <alignment wrapText="1"/>
    </xf>
    <xf numFmtId="166" fontId="4" fillId="0" borderId="0" xfId="2" applyNumberFormat="1" applyFont="1" applyFill="1" applyAlignment="1">
      <alignment wrapText="1"/>
    </xf>
    <xf numFmtId="0" fontId="4" fillId="0" borderId="0" xfId="2" applyFont="1" applyFill="1" applyAlignment="1">
      <alignment wrapText="1"/>
    </xf>
    <xf numFmtId="0" fontId="4" fillId="11" borderId="42" xfId="2" applyFont="1" applyFill="1" applyBorder="1" applyAlignment="1">
      <alignment wrapText="1"/>
    </xf>
    <xf numFmtId="164" fontId="3" fillId="12" borderId="29" xfId="1" applyNumberFormat="1" applyFont="1" applyFill="1" applyBorder="1" applyAlignment="1">
      <alignment wrapText="1"/>
    </xf>
    <xf numFmtId="166" fontId="3" fillId="0" borderId="0" xfId="2" applyNumberFormat="1" applyFont="1" applyAlignment="1">
      <alignment wrapText="1"/>
    </xf>
    <xf numFmtId="0" fontId="3" fillId="0" borderId="0" xfId="2" applyFont="1" applyAlignment="1">
      <alignment wrapText="1"/>
    </xf>
    <xf numFmtId="0" fontId="1" fillId="14" borderId="0" xfId="0" applyFont="1" applyFill="1"/>
    <xf numFmtId="0" fontId="1" fillId="14" borderId="40" xfId="0" applyFont="1" applyFill="1" applyBorder="1"/>
    <xf numFmtId="0" fontId="10" fillId="14" borderId="45" xfId="0" applyFont="1" applyFill="1" applyBorder="1"/>
    <xf numFmtId="0" fontId="10" fillId="14" borderId="45" xfId="0" applyFont="1" applyFill="1" applyBorder="1" applyAlignment="1">
      <alignment wrapText="1"/>
    </xf>
    <xf numFmtId="0" fontId="10" fillId="14" borderId="46" xfId="0" applyFont="1" applyFill="1" applyBorder="1" applyAlignment="1">
      <alignment horizontal="center" wrapText="1"/>
    </xf>
    <xf numFmtId="164" fontId="10" fillId="14" borderId="47" xfId="1" applyNumberFormat="1" applyFont="1" applyFill="1" applyBorder="1" applyAlignment="1">
      <alignment horizontal="center" wrapText="1"/>
    </xf>
    <xf numFmtId="41" fontId="10" fillId="14" borderId="47" xfId="0" applyNumberFormat="1" applyFont="1" applyFill="1" applyBorder="1" applyAlignment="1">
      <alignment horizontal="center" wrapText="1"/>
    </xf>
    <xf numFmtId="0" fontId="10" fillId="14" borderId="45" xfId="0" applyFont="1" applyFill="1" applyBorder="1" applyAlignment="1">
      <alignment horizontal="centerContinuous"/>
    </xf>
    <xf numFmtId="0" fontId="10" fillId="14" borderId="2" xfId="0" applyFont="1" applyFill="1" applyBorder="1" applyAlignment="1">
      <alignment horizontal="centerContinuous"/>
    </xf>
    <xf numFmtId="41" fontId="10" fillId="14" borderId="45" xfId="0" applyNumberFormat="1" applyFont="1" applyFill="1" applyBorder="1" applyAlignment="1">
      <alignment horizontal="centerContinuous"/>
    </xf>
    <xf numFmtId="0" fontId="10" fillId="14" borderId="48" xfId="0" applyFont="1" applyFill="1" applyBorder="1" applyAlignment="1">
      <alignment horizontal="centerContinuous"/>
    </xf>
    <xf numFmtId="41" fontId="10" fillId="14" borderId="2" xfId="0" applyNumberFormat="1" applyFont="1" applyFill="1" applyBorder="1" applyAlignment="1">
      <alignment horizontal="centerContinuous"/>
    </xf>
    <xf numFmtId="41" fontId="10" fillId="14" borderId="49" xfId="0" applyNumberFormat="1" applyFont="1" applyFill="1" applyBorder="1" applyAlignment="1">
      <alignment horizontal="centerContinuous"/>
    </xf>
    <xf numFmtId="41" fontId="4" fillId="0" borderId="0" xfId="0" applyNumberFormat="1" applyFont="1" applyFill="1" applyBorder="1" applyAlignment="1">
      <alignment horizontal="center"/>
    </xf>
    <xf numFmtId="0" fontId="11" fillId="15" borderId="29" xfId="0" applyFont="1" applyFill="1" applyBorder="1" applyAlignment="1">
      <alignment horizontal="center"/>
    </xf>
    <xf numFmtId="0" fontId="11" fillId="15" borderId="50" xfId="0" applyFont="1" applyFill="1" applyBorder="1" applyAlignment="1"/>
    <xf numFmtId="41" fontId="11" fillId="15" borderId="29" xfId="0" applyNumberFormat="1" applyFont="1" applyFill="1" applyBorder="1" applyAlignment="1">
      <alignment horizontal="center" wrapText="1"/>
    </xf>
    <xf numFmtId="41" fontId="3" fillId="4" borderId="34" xfId="1" applyNumberFormat="1" applyFont="1" applyFill="1" applyBorder="1"/>
    <xf numFmtId="5" fontId="18" fillId="0" borderId="0" xfId="0" applyNumberFormat="1" applyFont="1" applyBorder="1"/>
    <xf numFmtId="0" fontId="3" fillId="0" borderId="0" xfId="3" applyFont="1" applyAlignment="1" applyProtection="1">
      <alignment horizontal="left"/>
    </xf>
    <xf numFmtId="0" fontId="4" fillId="0" borderId="0" xfId="3" applyFont="1"/>
    <xf numFmtId="7" fontId="4" fillId="0" borderId="0" xfId="3" applyNumberFormat="1" applyFont="1" applyProtection="1"/>
    <xf numFmtId="0" fontId="4" fillId="0" borderId="0" xfId="3" applyFont="1" applyAlignment="1" applyProtection="1">
      <alignment horizontal="left"/>
    </xf>
    <xf numFmtId="0" fontId="4" fillId="0" borderId="0" xfId="3" applyFont="1" applyBorder="1"/>
    <xf numFmtId="7" fontId="4" fillId="0" borderId="0" xfId="3" applyNumberFormat="1" applyFont="1" applyBorder="1" applyProtection="1"/>
    <xf numFmtId="0" fontId="4" fillId="0" borderId="51" xfId="3" applyFont="1" applyBorder="1"/>
    <xf numFmtId="0" fontId="3" fillId="0" borderId="2" xfId="3" applyFont="1" applyBorder="1" applyAlignment="1" applyProtection="1">
      <alignment horizontal="left"/>
    </xf>
    <xf numFmtId="0" fontId="3" fillId="0" borderId="2" xfId="3" applyFont="1" applyBorder="1" applyAlignment="1" applyProtection="1">
      <alignment horizontal="right"/>
    </xf>
    <xf numFmtId="0" fontId="4" fillId="0" borderId="2" xfId="3" applyFont="1" applyBorder="1" applyAlignment="1" applyProtection="1">
      <alignment horizontal="center"/>
    </xf>
    <xf numFmtId="7" fontId="4" fillId="0" borderId="2" xfId="3" applyNumberFormat="1" applyFont="1" applyBorder="1" applyProtection="1"/>
    <xf numFmtId="7" fontId="4" fillId="0" borderId="49" xfId="3" applyNumberFormat="1" applyFont="1" applyBorder="1" applyProtection="1"/>
    <xf numFmtId="0" fontId="3" fillId="0" borderId="41" xfId="3" applyFont="1" applyBorder="1" applyAlignment="1" applyProtection="1">
      <alignment horizontal="center"/>
    </xf>
    <xf numFmtId="0" fontId="3" fillId="0" borderId="0" xfId="3" applyFont="1" applyBorder="1" applyAlignment="1" applyProtection="1">
      <alignment horizontal="left"/>
    </xf>
    <xf numFmtId="0" fontId="3" fillId="0" borderId="0" xfId="3" applyFont="1" applyBorder="1" applyAlignment="1" applyProtection="1">
      <alignment horizontal="right"/>
    </xf>
    <xf numFmtId="0" fontId="4" fillId="0" borderId="0" xfId="3" applyFont="1" applyBorder="1" applyAlignment="1" applyProtection="1">
      <alignment horizontal="center"/>
    </xf>
    <xf numFmtId="7" fontId="4" fillId="0" borderId="52" xfId="3" applyNumberFormat="1" applyFont="1" applyBorder="1" applyProtection="1"/>
    <xf numFmtId="0" fontId="4" fillId="0" borderId="41" xfId="3" applyFont="1" applyBorder="1" applyProtection="1"/>
    <xf numFmtId="0" fontId="4" fillId="0" borderId="0" xfId="3" applyFont="1" applyBorder="1" applyAlignment="1" applyProtection="1">
      <alignment horizontal="left"/>
    </xf>
    <xf numFmtId="5" fontId="18" fillId="0" borderId="0" xfId="3" applyNumberFormat="1" applyFont="1" applyBorder="1" applyProtection="1">
      <protection locked="0"/>
    </xf>
    <xf numFmtId="41" fontId="18" fillId="0" borderId="0" xfId="3" applyNumberFormat="1" applyFont="1" applyBorder="1" applyProtection="1">
      <protection locked="0"/>
    </xf>
    <xf numFmtId="5" fontId="4" fillId="0" borderId="0" xfId="3" applyNumberFormat="1" applyFont="1" applyBorder="1" applyProtection="1"/>
    <xf numFmtId="0" fontId="4" fillId="9" borderId="41" xfId="3" applyFont="1" applyFill="1" applyBorder="1"/>
    <xf numFmtId="0" fontId="4" fillId="9" borderId="0" xfId="3" applyFont="1" applyFill="1" applyBorder="1" applyAlignment="1" applyProtection="1">
      <alignment horizontal="left"/>
    </xf>
    <xf numFmtId="0" fontId="4" fillId="9" borderId="0" xfId="3" applyFont="1" applyFill="1" applyBorder="1"/>
    <xf numFmtId="7" fontId="4" fillId="9" borderId="0" xfId="3" applyNumberFormat="1" applyFont="1" applyFill="1" applyBorder="1" applyProtection="1"/>
    <xf numFmtId="7" fontId="4" fillId="9" borderId="52" xfId="3" applyNumberFormat="1" applyFont="1" applyFill="1" applyBorder="1" applyProtection="1"/>
    <xf numFmtId="0" fontId="4" fillId="0" borderId="41" xfId="3" applyFont="1" applyBorder="1"/>
    <xf numFmtId="7" fontId="3" fillId="0" borderId="0" xfId="3" applyNumberFormat="1" applyFont="1" applyBorder="1" applyAlignment="1" applyProtection="1">
      <alignment horizontal="right"/>
    </xf>
    <xf numFmtId="7" fontId="3" fillId="0" borderId="52" xfId="3" applyNumberFormat="1" applyFont="1" applyBorder="1" applyAlignment="1" applyProtection="1">
      <alignment horizontal="right"/>
    </xf>
    <xf numFmtId="9" fontId="18" fillId="0" borderId="0" xfId="3" applyNumberFormat="1" applyFont="1" applyBorder="1" applyProtection="1">
      <protection locked="0"/>
    </xf>
    <xf numFmtId="167" fontId="18" fillId="0" borderId="0" xfId="3" applyNumberFormat="1" applyFont="1" applyBorder="1" applyProtection="1">
      <protection locked="0"/>
    </xf>
    <xf numFmtId="7" fontId="4" fillId="10" borderId="0" xfId="3" applyNumberFormat="1" applyFont="1" applyFill="1" applyBorder="1" applyAlignment="1" applyProtection="1">
      <alignment horizontal="right"/>
    </xf>
    <xf numFmtId="7" fontId="4" fillId="10" borderId="52" xfId="3" applyNumberFormat="1" applyFont="1" applyFill="1" applyBorder="1" applyAlignment="1" applyProtection="1">
      <alignment horizontal="right"/>
    </xf>
    <xf numFmtId="9" fontId="4" fillId="0" borderId="0" xfId="3" applyNumberFormat="1" applyFont="1" applyBorder="1" applyProtection="1"/>
    <xf numFmtId="2" fontId="4" fillId="0" borderId="0" xfId="3" applyNumberFormat="1" applyFont="1" applyBorder="1" applyProtection="1"/>
    <xf numFmtId="168" fontId="4" fillId="0" borderId="52" xfId="3" applyNumberFormat="1" applyFont="1" applyBorder="1" applyProtection="1"/>
    <xf numFmtId="167" fontId="4" fillId="0" borderId="0" xfId="3" applyNumberFormat="1" applyFont="1" applyBorder="1" applyProtection="1"/>
    <xf numFmtId="165" fontId="18" fillId="0" borderId="0" xfId="3" applyNumberFormat="1" applyFont="1" applyBorder="1" applyProtection="1">
      <protection locked="0"/>
    </xf>
    <xf numFmtId="168" fontId="4" fillId="9" borderId="52" xfId="3" applyNumberFormat="1" applyFont="1" applyFill="1" applyBorder="1" applyProtection="1"/>
    <xf numFmtId="9" fontId="18" fillId="0" borderId="0" xfId="3" applyNumberFormat="1" applyFont="1" applyBorder="1" applyAlignment="1" applyProtection="1">
      <alignment horizontal="center"/>
      <protection locked="0"/>
    </xf>
    <xf numFmtId="169" fontId="18" fillId="0" borderId="0" xfId="3" applyNumberFormat="1" applyFont="1" applyBorder="1" applyProtection="1">
      <protection locked="0"/>
    </xf>
    <xf numFmtId="169" fontId="4" fillId="0" borderId="0" xfId="3" applyNumberFormat="1" applyFont="1" applyBorder="1" applyProtection="1"/>
    <xf numFmtId="0" fontId="4" fillId="9" borderId="0" xfId="3" applyFont="1" applyFill="1" applyBorder="1" applyAlignment="1" applyProtection="1">
      <alignment horizontal="right"/>
    </xf>
    <xf numFmtId="168" fontId="4" fillId="9" borderId="52" xfId="3" applyNumberFormat="1" applyFont="1" applyFill="1" applyBorder="1" applyAlignment="1" applyProtection="1">
      <alignment horizontal="right"/>
    </xf>
    <xf numFmtId="9" fontId="18" fillId="9" borderId="0" xfId="3" applyNumberFormat="1" applyFont="1" applyFill="1" applyBorder="1" applyProtection="1">
      <protection locked="0"/>
    </xf>
    <xf numFmtId="9" fontId="18" fillId="0" borderId="0" xfId="3" applyNumberFormat="1" applyFont="1" applyBorder="1"/>
    <xf numFmtId="0" fontId="4" fillId="0" borderId="52" xfId="3" applyNumberFormat="1" applyFont="1" applyBorder="1"/>
    <xf numFmtId="0" fontId="3" fillId="9" borderId="0" xfId="3" applyFont="1" applyFill="1" applyBorder="1"/>
    <xf numFmtId="0" fontId="4" fillId="9" borderId="52" xfId="3" applyFont="1" applyFill="1" applyBorder="1"/>
    <xf numFmtId="0" fontId="4" fillId="0" borderId="0" xfId="3" applyFont="1" applyBorder="1" applyAlignment="1">
      <alignment horizontal="center"/>
    </xf>
    <xf numFmtId="0" fontId="3" fillId="0" borderId="0" xfId="3" applyFont="1" applyBorder="1"/>
    <xf numFmtId="0" fontId="3" fillId="0" borderId="0" xfId="3" applyFont="1" applyBorder="1" applyAlignment="1">
      <alignment horizontal="center"/>
    </xf>
    <xf numFmtId="0" fontId="3" fillId="0" borderId="52" xfId="3" applyFont="1" applyBorder="1" applyAlignment="1">
      <alignment horizontal="center"/>
    </xf>
    <xf numFmtId="168" fontId="4" fillId="0" borderId="0" xfId="3" applyNumberFormat="1" applyFont="1" applyBorder="1" applyAlignment="1">
      <alignment horizontal="center"/>
    </xf>
    <xf numFmtId="0" fontId="4" fillId="0" borderId="52" xfId="3" applyFont="1" applyBorder="1"/>
    <xf numFmtId="168" fontId="18" fillId="0" borderId="0" xfId="3" applyNumberFormat="1" applyFont="1" applyBorder="1" applyAlignment="1">
      <alignment horizontal="center"/>
    </xf>
    <xf numFmtId="10" fontId="4" fillId="0" borderId="0" xfId="3" applyNumberFormat="1" applyFont="1" applyBorder="1" applyAlignment="1">
      <alignment horizontal="right"/>
    </xf>
    <xf numFmtId="10" fontId="4" fillId="0" borderId="0" xfId="3" applyNumberFormat="1" applyFont="1" applyBorder="1" applyAlignment="1">
      <alignment horizontal="center"/>
    </xf>
    <xf numFmtId="10" fontId="4" fillId="0" borderId="52" xfId="3" applyNumberFormat="1" applyFont="1" applyBorder="1" applyAlignment="1">
      <alignment horizontal="right"/>
    </xf>
    <xf numFmtId="0" fontId="4" fillId="0" borderId="21" xfId="3" applyFont="1" applyBorder="1"/>
    <xf numFmtId="0" fontId="4" fillId="0" borderId="53" xfId="3" applyFont="1" applyBorder="1"/>
    <xf numFmtId="10" fontId="4" fillId="0" borderId="53" xfId="3" applyNumberFormat="1" applyFont="1" applyBorder="1"/>
    <xf numFmtId="10" fontId="4" fillId="0" borderId="53" xfId="3" applyNumberFormat="1" applyFont="1" applyBorder="1" applyAlignment="1">
      <alignment horizontal="center"/>
    </xf>
    <xf numFmtId="0" fontId="4" fillId="0" borderId="54" xfId="3" applyFont="1" applyBorder="1"/>
    <xf numFmtId="41" fontId="4" fillId="0" borderId="35" xfId="0" applyNumberFormat="1" applyFont="1" applyBorder="1"/>
    <xf numFmtId="41" fontId="4" fillId="0" borderId="37" xfId="0" applyNumberFormat="1" applyFont="1" applyBorder="1"/>
    <xf numFmtId="41" fontId="3" fillId="4" borderId="38" xfId="1" applyNumberFormat="1" applyFont="1" applyFill="1" applyBorder="1"/>
    <xf numFmtId="9" fontId="18" fillId="13" borderId="0" xfId="3" applyNumberFormat="1" applyFont="1" applyFill="1" applyBorder="1" applyProtection="1">
      <protection locked="0"/>
    </xf>
    <xf numFmtId="167" fontId="18" fillId="13" borderId="0" xfId="3" applyNumberFormat="1" applyFont="1" applyFill="1" applyBorder="1" applyProtection="1">
      <protection locked="0"/>
    </xf>
    <xf numFmtId="9" fontId="18" fillId="13" borderId="0" xfId="3" applyNumberFormat="1" applyFont="1" applyFill="1" applyBorder="1" applyProtection="1"/>
    <xf numFmtId="0" fontId="3" fillId="15" borderId="29" xfId="2" applyFont="1" applyFill="1" applyBorder="1" applyAlignment="1">
      <alignment wrapText="1"/>
    </xf>
    <xf numFmtId="41" fontId="11" fillId="15" borderId="55" xfId="0" applyNumberFormat="1" applyFont="1" applyFill="1" applyBorder="1" applyAlignment="1">
      <alignment horizontal="center" wrapText="1"/>
    </xf>
    <xf numFmtId="0" fontId="4" fillId="8" borderId="30" xfId="0" applyFont="1" applyFill="1" applyBorder="1" applyAlignment="1">
      <alignment vertical="center"/>
    </xf>
    <xf numFmtId="0" fontId="4" fillId="8" borderId="31" xfId="0" applyFont="1" applyFill="1" applyBorder="1" applyAlignment="1">
      <alignment vertical="center"/>
    </xf>
    <xf numFmtId="0" fontId="4" fillId="8" borderId="32" xfId="0" applyFont="1" applyFill="1" applyBorder="1" applyAlignment="1">
      <alignment vertical="center"/>
    </xf>
    <xf numFmtId="0" fontId="4" fillId="8" borderId="28" xfId="0" applyFont="1" applyFill="1" applyBorder="1" applyAlignment="1">
      <alignment vertical="center"/>
    </xf>
    <xf numFmtId="0" fontId="3" fillId="8" borderId="33" xfId="0" applyFont="1" applyFill="1" applyBorder="1" applyAlignment="1">
      <alignment vertical="center"/>
    </xf>
    <xf numFmtId="41" fontId="3" fillId="0" borderId="35" xfId="0" applyNumberFormat="1" applyFont="1" applyFill="1" applyBorder="1"/>
    <xf numFmtId="41" fontId="3" fillId="0" borderId="36" xfId="0" applyNumberFormat="1" applyFont="1" applyFill="1" applyBorder="1"/>
    <xf numFmtId="41" fontId="4" fillId="0" borderId="36" xfId="1" applyNumberFormat="1" applyFont="1" applyFill="1" applyBorder="1"/>
    <xf numFmtId="41" fontId="3" fillId="6" borderId="37" xfId="1" applyNumberFormat="1" applyFont="1" applyFill="1" applyBorder="1"/>
    <xf numFmtId="41" fontId="4" fillId="0" borderId="8" xfId="1" applyNumberFormat="1" applyFont="1" applyBorder="1"/>
    <xf numFmtId="41" fontId="4" fillId="0" borderId="35" xfId="1" applyNumberFormat="1" applyFont="1" applyBorder="1"/>
    <xf numFmtId="41" fontId="4" fillId="0" borderId="37" xfId="0" applyNumberFormat="1" applyFont="1" applyFill="1" applyBorder="1" applyAlignment="1">
      <alignment horizontal="center"/>
    </xf>
    <xf numFmtId="0" fontId="4" fillId="0" borderId="9" xfId="0" applyFont="1" applyFill="1" applyBorder="1" applyAlignment="1">
      <alignment horizontal="center" vertical="top" wrapText="1"/>
    </xf>
    <xf numFmtId="0" fontId="4" fillId="0" borderId="66" xfId="0" applyFont="1" applyBorder="1"/>
    <xf numFmtId="9" fontId="4" fillId="0" borderId="0" xfId="4" applyFont="1" applyBorder="1" applyAlignment="1"/>
    <xf numFmtId="0" fontId="4" fillId="0" borderId="0" xfId="0" applyFont="1" applyBorder="1"/>
    <xf numFmtId="9" fontId="4" fillId="0" borderId="0" xfId="4" applyFont="1" applyFill="1" applyBorder="1"/>
    <xf numFmtId="0" fontId="4" fillId="0" borderId="11" xfId="0" applyFont="1" applyBorder="1" applyAlignment="1">
      <alignment horizontal="center" vertical="top" wrapText="1"/>
    </xf>
    <xf numFmtId="41" fontId="4" fillId="5" borderId="69" xfId="1" applyNumberFormat="1" applyFont="1" applyFill="1" applyBorder="1"/>
    <xf numFmtId="9" fontId="4" fillId="4" borderId="53" xfId="4" applyFont="1" applyFill="1" applyBorder="1" applyAlignment="1"/>
    <xf numFmtId="4" fontId="4" fillId="4" borderId="53" xfId="0" applyNumberFormat="1" applyFont="1" applyFill="1" applyBorder="1"/>
    <xf numFmtId="41" fontId="4" fillId="4" borderId="53" xfId="0" applyNumberFormat="1" applyFont="1" applyFill="1" applyBorder="1"/>
    <xf numFmtId="41" fontId="4" fillId="0" borderId="0" xfId="1" applyNumberFormat="1" applyFont="1" applyBorder="1"/>
    <xf numFmtId="41" fontId="4" fillId="0" borderId="0" xfId="1" applyNumberFormat="1" applyFont="1" applyFill="1" applyBorder="1"/>
    <xf numFmtId="1" fontId="4" fillId="0" borderId="0" xfId="4" applyNumberFormat="1" applyFont="1" applyFill="1" applyBorder="1"/>
    <xf numFmtId="41" fontId="3" fillId="4" borderId="53" xfId="1" applyNumberFormat="1" applyFont="1" applyFill="1" applyBorder="1"/>
    <xf numFmtId="9" fontId="4" fillId="4" borderId="70" xfId="4" applyFont="1" applyFill="1" applyBorder="1" applyAlignment="1"/>
    <xf numFmtId="41" fontId="3" fillId="4" borderId="71" xfId="1" applyNumberFormat="1" applyFont="1" applyFill="1" applyBorder="1"/>
    <xf numFmtId="41" fontId="3" fillId="4" borderId="33" xfId="1" applyNumberFormat="1" applyFont="1" applyFill="1" applyBorder="1"/>
    <xf numFmtId="0" fontId="4" fillId="0" borderId="1" xfId="0" applyFont="1" applyBorder="1"/>
    <xf numFmtId="41" fontId="4" fillId="0" borderId="1" xfId="0" applyNumberFormat="1" applyFont="1" applyBorder="1"/>
    <xf numFmtId="0" fontId="4" fillId="0" borderId="56" xfId="2" applyFont="1" applyBorder="1" applyAlignment="1">
      <alignment wrapText="1"/>
    </xf>
    <xf numFmtId="164" fontId="4" fillId="0" borderId="56" xfId="1" applyNumberFormat="1" applyFont="1" applyBorder="1" applyAlignment="1">
      <alignment wrapText="1"/>
    </xf>
    <xf numFmtId="0" fontId="19" fillId="0" borderId="29" xfId="0" applyFont="1" applyBorder="1" applyAlignment="1">
      <alignment wrapText="1"/>
    </xf>
    <xf numFmtId="0" fontId="4" fillId="0" borderId="57" xfId="2" applyFont="1" applyBorder="1" applyAlignment="1">
      <alignment wrapText="1"/>
    </xf>
    <xf numFmtId="164" fontId="4" fillId="0" borderId="57" xfId="1" applyNumberFormat="1" applyFont="1" applyBorder="1" applyAlignment="1">
      <alignment wrapText="1"/>
    </xf>
    <xf numFmtId="0" fontId="4" fillId="0" borderId="72" xfId="2" applyFont="1" applyBorder="1" applyAlignment="1">
      <alignment wrapText="1"/>
    </xf>
    <xf numFmtId="0" fontId="19" fillId="0" borderId="62" xfId="0" applyFont="1" applyBorder="1" applyAlignment="1">
      <alignment wrapText="1"/>
    </xf>
    <xf numFmtId="0" fontId="4" fillId="0" borderId="9" xfId="0" applyFont="1" applyBorder="1" applyAlignment="1">
      <alignment horizontal="center" vertical="top" wrapText="1"/>
    </xf>
    <xf numFmtId="0" fontId="4" fillId="0" borderId="69" xfId="0" applyFont="1" applyBorder="1"/>
    <xf numFmtId="41" fontId="4" fillId="0" borderId="69" xfId="1" applyNumberFormat="1" applyFont="1" applyBorder="1"/>
    <xf numFmtId="41" fontId="4" fillId="0" borderId="0" xfId="0" applyNumberFormat="1" applyFont="1" applyBorder="1"/>
    <xf numFmtId="41" fontId="4" fillId="0" borderId="74" xfId="0" applyNumberFormat="1" applyFont="1" applyBorder="1"/>
    <xf numFmtId="41" fontId="4" fillId="0" borderId="75" xfId="1" applyNumberFormat="1" applyFont="1" applyFill="1" applyBorder="1"/>
    <xf numFmtId="41" fontId="4" fillId="5" borderId="75" xfId="1" applyNumberFormat="1" applyFont="1" applyFill="1" applyBorder="1"/>
    <xf numFmtId="41" fontId="4" fillId="0" borderId="76" xfId="0" applyNumberFormat="1" applyFont="1" applyBorder="1"/>
    <xf numFmtId="9" fontId="4" fillId="0" borderId="63" xfId="4" applyFont="1" applyBorder="1" applyAlignment="1"/>
    <xf numFmtId="4" fontId="11" fillId="3" borderId="2" xfId="0" applyNumberFormat="1" applyFont="1" applyFill="1" applyBorder="1" applyAlignment="1">
      <alignment wrapText="1"/>
    </xf>
    <xf numFmtId="41" fontId="11" fillId="3" borderId="2" xfId="0" applyNumberFormat="1" applyFont="1" applyFill="1" applyBorder="1"/>
    <xf numFmtId="41" fontId="4" fillId="0" borderId="1" xfId="0" applyNumberFormat="1" applyFont="1" applyFill="1" applyBorder="1" applyAlignment="1">
      <alignment horizontal="center"/>
    </xf>
    <xf numFmtId="41" fontId="4" fillId="0" borderId="2" xfId="0" applyNumberFormat="1" applyFont="1" applyFill="1" applyBorder="1" applyAlignment="1">
      <alignment horizontal="center"/>
    </xf>
    <xf numFmtId="0" fontId="0" fillId="0" borderId="0" xfId="0" quotePrefix="1" applyNumberFormat="1"/>
    <xf numFmtId="0" fontId="3" fillId="0" borderId="1" xfId="0" applyNumberFormat="1" applyFont="1" applyFill="1" applyBorder="1" applyAlignment="1"/>
    <xf numFmtId="0" fontId="4" fillId="0" borderId="1" xfId="0" applyNumberFormat="1" applyFont="1" applyFill="1" applyBorder="1"/>
    <xf numFmtId="0" fontId="4" fillId="0" borderId="1" xfId="4" applyNumberFormat="1" applyFont="1" applyFill="1" applyBorder="1" applyAlignment="1"/>
    <xf numFmtId="0" fontId="4" fillId="0" borderId="1" xfId="0" applyNumberFormat="1" applyFont="1" applyFill="1" applyBorder="1" applyAlignment="1">
      <alignment horizontal="center"/>
    </xf>
    <xf numFmtId="0" fontId="1" fillId="0" borderId="0" xfId="0" applyNumberFormat="1" applyFont="1" applyFill="1" applyBorder="1"/>
    <xf numFmtId="9" fontId="4" fillId="5" borderId="9" xfId="4" applyFont="1" applyFill="1" applyBorder="1"/>
    <xf numFmtId="41" fontId="1" fillId="0" borderId="0" xfId="0" applyNumberFormat="1" applyFont="1" applyFill="1"/>
    <xf numFmtId="43" fontId="3" fillId="4" borderId="34" xfId="1" applyNumberFormat="1" applyFont="1" applyFill="1" applyBorder="1"/>
    <xf numFmtId="165" fontId="4" fillId="4" borderId="6" xfId="4" applyNumberFormat="1" applyFont="1" applyFill="1" applyBorder="1"/>
    <xf numFmtId="0" fontId="4" fillId="0" borderId="8" xfId="0" applyFont="1" applyBorder="1" applyAlignment="1">
      <alignment horizontal="center" vertical="top" wrapText="1"/>
    </xf>
    <xf numFmtId="41" fontId="4" fillId="0" borderId="1" xfId="1" applyNumberFormat="1" applyFont="1" applyBorder="1"/>
    <xf numFmtId="0" fontId="4" fillId="0" borderId="10" xfId="0" applyFont="1" applyFill="1" applyBorder="1" applyAlignment="1">
      <alignment wrapText="1"/>
    </xf>
    <xf numFmtId="41" fontId="11" fillId="3" borderId="77" xfId="0" applyNumberFormat="1" applyFont="1" applyFill="1" applyBorder="1" applyAlignment="1">
      <alignment wrapText="1"/>
    </xf>
    <xf numFmtId="41" fontId="4" fillId="0" borderId="78" xfId="0" applyNumberFormat="1" applyFont="1" applyFill="1" applyBorder="1" applyAlignment="1">
      <alignment horizontal="center"/>
    </xf>
    <xf numFmtId="9" fontId="4" fillId="0" borderId="0" xfId="3" applyNumberFormat="1" applyFont="1" applyBorder="1"/>
    <xf numFmtId="0" fontId="4" fillId="0" borderId="8" xfId="0" applyFont="1" applyFill="1" applyBorder="1" applyAlignment="1"/>
    <xf numFmtId="9" fontId="11" fillId="3" borderId="79" xfId="4" applyFont="1" applyFill="1" applyBorder="1" applyAlignment="1">
      <alignment wrapText="1"/>
    </xf>
    <xf numFmtId="41" fontId="4" fillId="0" borderId="69" xfId="0" applyNumberFormat="1" applyFont="1" applyBorder="1"/>
    <xf numFmtId="4" fontId="4" fillId="6" borderId="1" xfId="0" applyNumberFormat="1" applyFont="1" applyFill="1" applyBorder="1"/>
    <xf numFmtId="41" fontId="4" fillId="6" borderId="1" xfId="0" applyNumberFormat="1" applyFont="1" applyFill="1" applyBorder="1"/>
    <xf numFmtId="0" fontId="4" fillId="0" borderId="14" xfId="0" applyFont="1" applyFill="1" applyBorder="1"/>
    <xf numFmtId="41" fontId="4" fillId="0" borderId="14" xfId="1" applyNumberFormat="1" applyFont="1" applyFill="1" applyBorder="1"/>
    <xf numFmtId="9" fontId="4" fillId="0" borderId="80" xfId="4" applyFont="1" applyBorder="1" applyAlignment="1"/>
    <xf numFmtId="9" fontId="4" fillId="0" borderId="39" xfId="4" applyFont="1" applyBorder="1" applyAlignment="1"/>
    <xf numFmtId="0" fontId="4" fillId="0" borderId="20" xfId="2" applyFont="1" applyBorder="1" applyAlignment="1">
      <alignment wrapText="1"/>
    </xf>
    <xf numFmtId="0" fontId="4" fillId="0" borderId="60" xfId="2" applyFont="1" applyBorder="1" applyAlignment="1">
      <alignment wrapText="1"/>
    </xf>
    <xf numFmtId="164" fontId="4" fillId="0" borderId="60" xfId="1" applyNumberFormat="1" applyFont="1" applyBorder="1" applyAlignment="1">
      <alignment wrapText="1"/>
    </xf>
    <xf numFmtId="0" fontId="4" fillId="0" borderId="22" xfId="2" applyFont="1" applyBorder="1" applyAlignment="1">
      <alignment wrapText="1"/>
    </xf>
    <xf numFmtId="0" fontId="4" fillId="0" borderId="66" xfId="0" applyFont="1" applyFill="1" applyBorder="1"/>
    <xf numFmtId="9" fontId="4" fillId="5" borderId="9" xfId="0" applyNumberFormat="1" applyFont="1" applyFill="1" applyBorder="1"/>
    <xf numFmtId="9" fontId="4" fillId="5" borderId="9" xfId="4" applyFont="1" applyFill="1" applyBorder="1" applyProtection="1">
      <protection hidden="1"/>
    </xf>
    <xf numFmtId="41" fontId="0" fillId="0" borderId="0" xfId="0" applyNumberFormat="1" applyProtection="1">
      <protection hidden="1"/>
    </xf>
    <xf numFmtId="41" fontId="10" fillId="14" borderId="2" xfId="0" applyNumberFormat="1" applyFont="1" applyFill="1" applyBorder="1" applyAlignment="1" applyProtection="1">
      <alignment horizontal="centerContinuous"/>
      <protection hidden="1"/>
    </xf>
    <xf numFmtId="41" fontId="10" fillId="14" borderId="47" xfId="0" applyNumberFormat="1" applyFont="1" applyFill="1" applyBorder="1" applyAlignment="1" applyProtection="1">
      <alignment horizontal="center" wrapText="1"/>
      <protection hidden="1"/>
    </xf>
    <xf numFmtId="41" fontId="3" fillId="0" borderId="35" xfId="0" applyNumberFormat="1" applyFont="1" applyFill="1" applyBorder="1" applyProtection="1">
      <protection hidden="1"/>
    </xf>
    <xf numFmtId="41" fontId="3" fillId="0" borderId="36" xfId="0" applyNumberFormat="1" applyFont="1" applyFill="1" applyBorder="1" applyProtection="1">
      <protection hidden="1"/>
    </xf>
    <xf numFmtId="41" fontId="4" fillId="0" borderId="36" xfId="1" applyNumberFormat="1" applyFont="1" applyFill="1" applyBorder="1" applyProtection="1">
      <protection hidden="1"/>
    </xf>
    <xf numFmtId="41" fontId="4" fillId="5" borderId="36" xfId="1" applyNumberFormat="1" applyFont="1" applyFill="1" applyBorder="1" applyProtection="1">
      <protection hidden="1"/>
    </xf>
    <xf numFmtId="41" fontId="3" fillId="6" borderId="37" xfId="1" applyNumberFormat="1" applyFont="1" applyFill="1" applyBorder="1" applyProtection="1">
      <protection hidden="1"/>
    </xf>
    <xf numFmtId="41" fontId="4" fillId="0" borderId="35" xfId="1" applyNumberFormat="1" applyFont="1" applyBorder="1" applyProtection="1">
      <protection hidden="1"/>
    </xf>
    <xf numFmtId="41" fontId="4" fillId="0" borderId="37" xfId="0" applyNumberFormat="1" applyFont="1" applyFill="1" applyBorder="1" applyAlignment="1" applyProtection="1">
      <alignment horizontal="center"/>
      <protection hidden="1"/>
    </xf>
    <xf numFmtId="41" fontId="3" fillId="4" borderId="38" xfId="1" applyNumberFormat="1" applyFont="1" applyFill="1" applyBorder="1" applyProtection="1">
      <protection hidden="1"/>
    </xf>
    <xf numFmtId="41" fontId="4" fillId="0" borderId="35" xfId="0" applyNumberFormat="1" applyFont="1" applyBorder="1" applyProtection="1">
      <protection hidden="1"/>
    </xf>
    <xf numFmtId="41" fontId="4" fillId="0" borderId="37" xfId="0" applyNumberFormat="1" applyFont="1" applyBorder="1" applyProtection="1">
      <protection hidden="1"/>
    </xf>
    <xf numFmtId="41" fontId="3" fillId="4" borderId="71" xfId="1" applyNumberFormat="1" applyFont="1" applyFill="1" applyBorder="1" applyProtection="1">
      <protection hidden="1"/>
    </xf>
    <xf numFmtId="41" fontId="4" fillId="0" borderId="37" xfId="1" applyNumberFormat="1" applyFont="1" applyBorder="1" applyProtection="1">
      <protection hidden="1"/>
    </xf>
    <xf numFmtId="41" fontId="11" fillId="3" borderId="77" xfId="0" applyNumberFormat="1" applyFont="1" applyFill="1" applyBorder="1" applyAlignment="1" applyProtection="1">
      <alignment wrapText="1"/>
      <protection hidden="1"/>
    </xf>
    <xf numFmtId="41" fontId="4" fillId="0" borderId="78" xfId="0" applyNumberFormat="1" applyFont="1" applyFill="1" applyBorder="1" applyAlignment="1" applyProtection="1">
      <alignment horizontal="center"/>
      <protection hidden="1"/>
    </xf>
    <xf numFmtId="41" fontId="3" fillId="4" borderId="34" xfId="1" applyNumberFormat="1" applyFont="1" applyFill="1" applyBorder="1" applyProtection="1">
      <protection hidden="1"/>
    </xf>
    <xf numFmtId="41" fontId="4" fillId="0" borderId="0" xfId="0" applyNumberFormat="1" applyFont="1" applyFill="1" applyBorder="1" applyAlignment="1" applyProtection="1">
      <alignment horizontal="center"/>
      <protection hidden="1"/>
    </xf>
    <xf numFmtId="43" fontId="3" fillId="4" borderId="34" xfId="1" applyNumberFormat="1" applyFont="1" applyFill="1" applyBorder="1" applyProtection="1">
      <protection hidden="1"/>
    </xf>
    <xf numFmtId="41" fontId="4" fillId="2" borderId="0" xfId="0" applyNumberFormat="1" applyFont="1" applyFill="1" applyBorder="1" applyAlignment="1" applyProtection="1">
      <alignment horizontal="center"/>
      <protection hidden="1"/>
    </xf>
    <xf numFmtId="41" fontId="3" fillId="4" borderId="6" xfId="1" applyNumberFormat="1" applyFont="1" applyFill="1" applyBorder="1" applyProtection="1">
      <protection hidden="1"/>
    </xf>
    <xf numFmtId="164" fontId="4" fillId="16" borderId="61" xfId="1" applyNumberFormat="1" applyFont="1" applyFill="1" applyBorder="1" applyAlignment="1">
      <alignment wrapText="1"/>
    </xf>
    <xf numFmtId="164" fontId="4" fillId="16" borderId="16" xfId="1" applyNumberFormat="1" applyFont="1" applyFill="1" applyBorder="1" applyAlignment="1">
      <alignment wrapText="1"/>
    </xf>
    <xf numFmtId="164" fontId="4" fillId="16" borderId="58" xfId="1" applyNumberFormat="1" applyFont="1" applyFill="1" applyBorder="1" applyAlignment="1">
      <alignment wrapText="1"/>
    </xf>
    <xf numFmtId="0" fontId="1" fillId="0" borderId="9" xfId="0" applyFont="1" applyFill="1" applyBorder="1" applyAlignment="1"/>
    <xf numFmtId="9" fontId="1" fillId="0" borderId="9" xfId="4" applyFont="1" applyBorder="1" applyAlignment="1"/>
    <xf numFmtId="0" fontId="1" fillId="0" borderId="9" xfId="0" applyFont="1" applyBorder="1" applyAlignment="1"/>
    <xf numFmtId="0" fontId="10" fillId="14" borderId="7" xfId="0" applyFont="1" applyFill="1" applyBorder="1" applyAlignment="1">
      <alignment wrapText="1"/>
    </xf>
    <xf numFmtId="0" fontId="3" fillId="0" borderId="8" xfId="0" applyFont="1" applyFill="1" applyBorder="1"/>
    <xf numFmtId="0" fontId="3" fillId="0" borderId="9" xfId="0" applyFont="1" applyFill="1" applyBorder="1"/>
    <xf numFmtId="0" fontId="4" fillId="6" borderId="11" xfId="0" applyFont="1" applyFill="1" applyBorder="1"/>
    <xf numFmtId="0" fontId="4" fillId="0" borderId="14" xfId="0" applyFont="1" applyBorder="1" applyAlignment="1">
      <alignment horizontal="center" vertical="top" wrapText="1"/>
    </xf>
    <xf numFmtId="0" fontId="4" fillId="4" borderId="4" xfId="0" applyFont="1" applyFill="1" applyBorder="1"/>
    <xf numFmtId="0" fontId="4" fillId="0" borderId="9" xfId="0" applyFont="1" applyBorder="1" applyAlignment="1">
      <alignment wrapText="1"/>
    </xf>
    <xf numFmtId="0" fontId="4" fillId="0" borderId="9" xfId="0" applyFont="1" applyFill="1" applyBorder="1" applyAlignment="1">
      <alignment wrapText="1"/>
    </xf>
    <xf numFmtId="0" fontId="4" fillId="0" borderId="11" xfId="0" applyFont="1" applyBorder="1" applyAlignment="1">
      <alignment wrapText="1"/>
    </xf>
    <xf numFmtId="0" fontId="4" fillId="4" borderId="6" xfId="0" applyFont="1" applyFill="1" applyBorder="1"/>
    <xf numFmtId="0" fontId="10" fillId="14" borderId="47" xfId="0" applyFont="1" applyFill="1" applyBorder="1" applyAlignment="1">
      <alignment horizontal="center" wrapText="1"/>
    </xf>
    <xf numFmtId="9" fontId="4" fillId="0" borderId="48" xfId="4" applyFont="1" applyBorder="1" applyAlignment="1"/>
    <xf numFmtId="41" fontId="4" fillId="0" borderId="78" xfId="1" applyNumberFormat="1" applyFont="1" applyFill="1" applyBorder="1" applyProtection="1">
      <protection hidden="1"/>
    </xf>
    <xf numFmtId="9" fontId="3" fillId="0" borderId="13" xfId="4" applyFont="1" applyFill="1" applyBorder="1" applyAlignment="1"/>
    <xf numFmtId="9" fontId="3" fillId="0" borderId="10" xfId="4" applyFont="1" applyFill="1" applyBorder="1" applyAlignment="1"/>
    <xf numFmtId="0" fontId="4" fillId="0" borderId="43" xfId="4" applyNumberFormat="1" applyFont="1" applyFill="1" applyBorder="1" applyAlignment="1"/>
    <xf numFmtId="0" fontId="4" fillId="0" borderId="84" xfId="0" applyNumberFormat="1" applyFont="1" applyFill="1" applyBorder="1" applyAlignment="1" applyProtection="1">
      <alignment horizontal="center"/>
      <protection hidden="1"/>
    </xf>
    <xf numFmtId="9" fontId="4" fillId="0" borderId="65" xfId="4" applyFont="1" applyBorder="1" applyAlignment="1"/>
    <xf numFmtId="9" fontId="4" fillId="0" borderId="43" xfId="4" applyFont="1" applyBorder="1" applyAlignment="1"/>
    <xf numFmtId="9" fontId="4" fillId="0" borderId="43" xfId="4" applyFont="1" applyFill="1" applyBorder="1" applyAlignment="1"/>
    <xf numFmtId="41" fontId="4" fillId="0" borderId="84" xfId="0" applyNumberFormat="1" applyFont="1" applyFill="1" applyBorder="1" applyAlignment="1" applyProtection="1">
      <alignment horizontal="center"/>
      <protection hidden="1"/>
    </xf>
    <xf numFmtId="9" fontId="4" fillId="0" borderId="63" xfId="4" applyFont="1" applyFill="1" applyBorder="1" applyAlignment="1"/>
    <xf numFmtId="9" fontId="11" fillId="3" borderId="48" xfId="4" applyFont="1" applyFill="1" applyBorder="1" applyAlignment="1">
      <alignment wrapText="1"/>
    </xf>
    <xf numFmtId="41" fontId="4" fillId="0" borderId="36" xfId="0" applyNumberFormat="1" applyFont="1" applyFill="1" applyBorder="1" applyProtection="1">
      <protection hidden="1"/>
    </xf>
    <xf numFmtId="41" fontId="4" fillId="0" borderId="36" xfId="0" applyNumberFormat="1" applyFont="1" applyFill="1" applyBorder="1" applyAlignment="1" applyProtection="1">
      <alignment horizontal="center"/>
      <protection hidden="1"/>
    </xf>
    <xf numFmtId="41" fontId="8" fillId="0" borderId="36" xfId="0" applyNumberFormat="1" applyFont="1" applyFill="1" applyBorder="1" applyProtection="1">
      <protection hidden="1"/>
    </xf>
    <xf numFmtId="9" fontId="4" fillId="0" borderId="48" xfId="4" applyFont="1" applyFill="1" applyBorder="1" applyAlignment="1"/>
    <xf numFmtId="41" fontId="4" fillId="2" borderId="84" xfId="0" applyNumberFormat="1" applyFont="1" applyFill="1" applyBorder="1" applyAlignment="1" applyProtection="1">
      <alignment horizontal="center"/>
      <protection hidden="1"/>
    </xf>
    <xf numFmtId="41" fontId="4" fillId="0" borderId="78" xfId="1" applyNumberFormat="1" applyFont="1" applyFill="1" applyBorder="1"/>
    <xf numFmtId="0" fontId="4" fillId="0" borderId="84" xfId="0" applyNumberFormat="1" applyFont="1" applyFill="1" applyBorder="1" applyAlignment="1">
      <alignment horizontal="center"/>
    </xf>
    <xf numFmtId="41" fontId="4" fillId="0" borderId="84" xfId="0" applyNumberFormat="1" applyFont="1" applyFill="1" applyBorder="1" applyAlignment="1">
      <alignment horizontal="center"/>
    </xf>
    <xf numFmtId="41" fontId="4" fillId="0" borderId="37" xfId="1" applyNumberFormat="1" applyFont="1" applyBorder="1"/>
    <xf numFmtId="41" fontId="4" fillId="0" borderId="36" xfId="0" applyNumberFormat="1" applyFont="1" applyFill="1" applyBorder="1"/>
    <xf numFmtId="41" fontId="4" fillId="0" borderId="36" xfId="0" applyNumberFormat="1" applyFont="1" applyFill="1" applyBorder="1" applyAlignment="1">
      <alignment horizontal="center"/>
    </xf>
    <xf numFmtId="41" fontId="8" fillId="0" borderId="36" xfId="0" applyNumberFormat="1" applyFont="1" applyFill="1" applyBorder="1"/>
    <xf numFmtId="41" fontId="4" fillId="2" borderId="84" xfId="0" applyNumberFormat="1" applyFont="1" applyFill="1" applyBorder="1" applyAlignment="1">
      <alignment horizontal="center"/>
    </xf>
    <xf numFmtId="9" fontId="3" fillId="0" borderId="13" xfId="4" applyFont="1" applyFill="1" applyBorder="1"/>
    <xf numFmtId="9" fontId="3" fillId="0" borderId="10" xfId="4" applyFont="1" applyFill="1" applyBorder="1"/>
    <xf numFmtId="9" fontId="1" fillId="0" borderId="10" xfId="4" applyFont="1" applyBorder="1" applyAlignment="1"/>
    <xf numFmtId="0" fontId="4" fillId="0" borderId="51" xfId="0" applyFont="1" applyBorder="1" applyAlignment="1"/>
    <xf numFmtId="41" fontId="4" fillId="0" borderId="49" xfId="1" applyNumberFormat="1" applyFont="1" applyFill="1" applyBorder="1"/>
    <xf numFmtId="0" fontId="11" fillId="3" borderId="18" xfId="0" applyFont="1" applyFill="1" applyBorder="1" applyAlignment="1"/>
    <xf numFmtId="41" fontId="11" fillId="3" borderId="82" xfId="0" applyNumberFormat="1" applyFont="1" applyFill="1" applyBorder="1" applyAlignment="1">
      <alignment wrapText="1"/>
    </xf>
    <xf numFmtId="0" fontId="6" fillId="0" borderId="85" xfId="0" applyFont="1" applyFill="1" applyBorder="1" applyAlignment="1"/>
    <xf numFmtId="0" fontId="6" fillId="0" borderId="86" xfId="0" applyFont="1" applyFill="1" applyBorder="1" applyAlignment="1"/>
    <xf numFmtId="0" fontId="0" fillId="0" borderId="86" xfId="0" applyBorder="1"/>
    <xf numFmtId="0" fontId="4" fillId="0" borderId="86" xfId="0" applyFont="1" applyFill="1" applyBorder="1" applyAlignment="1"/>
    <xf numFmtId="0" fontId="6" fillId="6" borderId="87" xfId="0" applyFont="1" applyFill="1" applyBorder="1" applyAlignment="1"/>
    <xf numFmtId="0" fontId="4" fillId="0" borderId="88" xfId="0" applyFont="1" applyBorder="1" applyAlignment="1"/>
    <xf numFmtId="0" fontId="3" fillId="0" borderId="86" xfId="0" applyFont="1" applyFill="1" applyBorder="1" applyAlignment="1"/>
    <xf numFmtId="0" fontId="4" fillId="0" borderId="86" xfId="0" applyFont="1" applyBorder="1" applyAlignment="1"/>
    <xf numFmtId="0" fontId="4" fillId="0" borderId="87" xfId="0" applyFont="1" applyBorder="1" applyAlignment="1"/>
    <xf numFmtId="0" fontId="3" fillId="4" borderId="23" xfId="0" applyFont="1" applyFill="1" applyBorder="1" applyAlignment="1"/>
    <xf numFmtId="0" fontId="3" fillId="0" borderId="81" xfId="0" applyNumberFormat="1" applyFont="1" applyFill="1" applyBorder="1" applyAlignment="1"/>
    <xf numFmtId="0" fontId="4" fillId="0" borderId="44" xfId="0" applyNumberFormat="1" applyFont="1" applyFill="1" applyBorder="1" applyAlignment="1">
      <alignment horizontal="center"/>
    </xf>
    <xf numFmtId="0" fontId="4" fillId="0" borderId="85" xfId="0" applyFont="1" applyBorder="1" applyAlignment="1"/>
    <xf numFmtId="0" fontId="3" fillId="0" borderId="81" xfId="0" applyFont="1" applyFill="1" applyBorder="1" applyAlignment="1"/>
    <xf numFmtId="41" fontId="4" fillId="0" borderId="44" xfId="0" applyNumberFormat="1" applyFont="1" applyFill="1" applyBorder="1" applyAlignment="1">
      <alignment horizontal="center"/>
    </xf>
    <xf numFmtId="0" fontId="0" fillId="0" borderId="86" xfId="0" applyFill="1" applyBorder="1"/>
    <xf numFmtId="0" fontId="13" fillId="0" borderId="86" xfId="0" applyFont="1" applyFill="1" applyBorder="1" applyAlignment="1"/>
    <xf numFmtId="0" fontId="3" fillId="0" borderId="86" xfId="0" applyFont="1" applyBorder="1" applyAlignment="1"/>
    <xf numFmtId="0" fontId="3" fillId="0" borderId="51" xfId="0" applyFont="1" applyFill="1" applyBorder="1" applyAlignment="1"/>
    <xf numFmtId="41" fontId="4" fillId="0" borderId="49" xfId="0" applyNumberFormat="1" applyFont="1" applyFill="1" applyBorder="1" applyAlignment="1">
      <alignment horizontal="center"/>
    </xf>
    <xf numFmtId="0" fontId="3" fillId="4" borderId="50" xfId="0" applyFont="1" applyFill="1" applyBorder="1" applyAlignment="1"/>
    <xf numFmtId="41" fontId="4" fillId="2" borderId="44" xfId="0" applyNumberFormat="1" applyFont="1" applyFill="1" applyBorder="1" applyAlignment="1">
      <alignment horizontal="center"/>
    </xf>
    <xf numFmtId="0" fontId="21" fillId="0" borderId="9" xfId="0" applyFont="1" applyBorder="1" applyAlignment="1"/>
    <xf numFmtId="9" fontId="4" fillId="0" borderId="69" xfId="4" applyFont="1" applyFill="1" applyBorder="1"/>
    <xf numFmtId="41" fontId="4" fillId="17" borderId="9" xfId="1" applyNumberFormat="1" applyFont="1" applyFill="1" applyBorder="1"/>
    <xf numFmtId="41" fontId="4" fillId="17" borderId="69" xfId="1" applyNumberFormat="1" applyFont="1" applyFill="1" applyBorder="1"/>
    <xf numFmtId="0" fontId="4" fillId="0" borderId="0" xfId="0" applyFont="1" applyFill="1"/>
    <xf numFmtId="0" fontId="1" fillId="0" borderId="20" xfId="2" applyFont="1" applyBorder="1" applyAlignment="1">
      <alignment wrapText="1"/>
    </xf>
    <xf numFmtId="0" fontId="1" fillId="0" borderId="60" xfId="2" applyFont="1" applyBorder="1" applyAlignment="1">
      <alignment wrapText="1"/>
    </xf>
    <xf numFmtId="0" fontId="1" fillId="0" borderId="56" xfId="2" applyFont="1" applyBorder="1" applyAlignment="1">
      <alignment wrapText="1"/>
    </xf>
    <xf numFmtId="0" fontId="1" fillId="0" borderId="56" xfId="2" applyFont="1" applyBorder="1" applyAlignment="1">
      <alignment vertical="top" wrapText="1"/>
    </xf>
    <xf numFmtId="164" fontId="4" fillId="0" borderId="56" xfId="1" applyNumberFormat="1" applyFont="1" applyBorder="1" applyAlignment="1">
      <alignment vertical="top" wrapText="1"/>
    </xf>
    <xf numFmtId="164" fontId="4" fillId="16" borderId="16" xfId="1" applyNumberFormat="1" applyFont="1" applyFill="1" applyBorder="1" applyAlignment="1">
      <alignment vertical="top" wrapText="1"/>
    </xf>
    <xf numFmtId="164" fontId="3" fillId="12" borderId="33" xfId="1" applyNumberFormat="1" applyFont="1" applyFill="1" applyBorder="1" applyAlignment="1">
      <alignment wrapText="1"/>
    </xf>
    <xf numFmtId="164" fontId="4" fillId="0" borderId="56" xfId="1" applyNumberFormat="1" applyFont="1" applyFill="1" applyBorder="1" applyAlignment="1">
      <alignment wrapText="1"/>
    </xf>
    <xf numFmtId="0" fontId="4" fillId="0" borderId="56" xfId="2" applyFont="1" applyFill="1" applyBorder="1" applyAlignment="1">
      <alignment wrapText="1"/>
    </xf>
    <xf numFmtId="0" fontId="1" fillId="0" borderId="56" xfId="2" applyFont="1" applyFill="1" applyBorder="1" applyAlignment="1">
      <alignment wrapText="1"/>
    </xf>
    <xf numFmtId="164" fontId="4" fillId="0" borderId="60" xfId="1" applyNumberFormat="1" applyFont="1" applyFill="1" applyBorder="1" applyAlignment="1">
      <alignment wrapText="1"/>
    </xf>
    <xf numFmtId="164" fontId="4" fillId="0" borderId="61" xfId="1" applyNumberFormat="1" applyFont="1" applyFill="1" applyBorder="1" applyAlignment="1">
      <alignment wrapText="1"/>
    </xf>
    <xf numFmtId="0" fontId="4" fillId="0" borderId="15" xfId="2" applyFont="1" applyFill="1" applyBorder="1" applyAlignment="1">
      <alignment wrapText="1"/>
    </xf>
    <xf numFmtId="164" fontId="4" fillId="0" borderId="16" xfId="1" applyNumberFormat="1" applyFont="1" applyFill="1" applyBorder="1" applyAlignment="1">
      <alignment wrapText="1"/>
    </xf>
    <xf numFmtId="0" fontId="4" fillId="0" borderId="15" xfId="2" applyFont="1" applyBorder="1" applyAlignment="1">
      <alignment wrapText="1"/>
    </xf>
    <xf numFmtId="166" fontId="4" fillId="0" borderId="0" xfId="2" applyNumberFormat="1" applyFont="1" applyBorder="1" applyAlignment="1">
      <alignment wrapText="1"/>
    </xf>
    <xf numFmtId="164" fontId="3" fillId="12" borderId="73" xfId="1" applyNumberFormat="1" applyFont="1" applyFill="1" applyBorder="1" applyAlignment="1">
      <alignment wrapText="1"/>
    </xf>
    <xf numFmtId="0" fontId="4" fillId="0" borderId="20" xfId="2" applyFont="1" applyFill="1" applyBorder="1" applyAlignment="1">
      <alignment wrapText="1"/>
    </xf>
    <xf numFmtId="0" fontId="4" fillId="0" borderId="60" xfId="2" applyFont="1" applyFill="1" applyBorder="1" applyAlignment="1">
      <alignment wrapText="1"/>
    </xf>
    <xf numFmtId="0" fontId="1" fillId="0" borderId="60" xfId="2" applyFont="1" applyFill="1" applyBorder="1" applyAlignment="1">
      <alignment wrapText="1"/>
    </xf>
    <xf numFmtId="0" fontId="3" fillId="15" borderId="90" xfId="2" applyFont="1" applyFill="1" applyBorder="1" applyAlignment="1">
      <alignment vertical="top" wrapText="1"/>
    </xf>
    <xf numFmtId="0" fontId="3" fillId="15" borderId="47" xfId="2" applyFont="1" applyFill="1" applyBorder="1" applyAlignment="1">
      <alignment vertical="top" wrapText="1"/>
    </xf>
    <xf numFmtId="0" fontId="3" fillId="15" borderId="91" xfId="2" applyFont="1" applyFill="1" applyBorder="1" applyAlignment="1">
      <alignment vertical="top" wrapText="1"/>
    </xf>
    <xf numFmtId="0" fontId="1" fillId="0" borderId="31" xfId="2" applyFont="1" applyBorder="1" applyAlignment="1">
      <alignment wrapText="1"/>
    </xf>
    <xf numFmtId="0" fontId="3" fillId="0" borderId="86" xfId="0" applyFont="1" applyBorder="1"/>
    <xf numFmtId="165" fontId="4" fillId="0" borderId="0" xfId="4" applyNumberFormat="1" applyFont="1" applyFill="1" applyBorder="1"/>
    <xf numFmtId="0" fontId="6" fillId="0" borderId="0" xfId="0" applyFont="1"/>
    <xf numFmtId="164" fontId="3" fillId="12" borderId="58" xfId="1" applyNumberFormat="1" applyFont="1" applyFill="1" applyBorder="1" applyAlignment="1">
      <alignment wrapText="1"/>
    </xf>
    <xf numFmtId="0" fontId="4" fillId="0" borderId="72" xfId="2" applyFont="1" applyFill="1" applyBorder="1" applyAlignment="1">
      <alignment wrapText="1"/>
    </xf>
    <xf numFmtId="0" fontId="1" fillId="0" borderId="94" xfId="2" applyFont="1" applyFill="1" applyBorder="1" applyAlignment="1">
      <alignment wrapText="1"/>
    </xf>
    <xf numFmtId="0" fontId="4" fillId="0" borderId="94" xfId="2" applyFont="1" applyFill="1" applyBorder="1" applyAlignment="1">
      <alignment wrapText="1"/>
    </xf>
    <xf numFmtId="164" fontId="4" fillId="0" borderId="94" xfId="1" applyNumberFormat="1" applyFont="1" applyFill="1" applyBorder="1" applyAlignment="1">
      <alignment wrapText="1"/>
    </xf>
    <xf numFmtId="0" fontId="1" fillId="11" borderId="94" xfId="2" applyFont="1" applyFill="1" applyBorder="1" applyAlignment="1">
      <alignment wrapText="1"/>
    </xf>
    <xf numFmtId="0" fontId="4" fillId="11" borderId="94" xfId="2" applyFont="1" applyFill="1" applyBorder="1" applyAlignment="1">
      <alignment wrapText="1"/>
    </xf>
    <xf numFmtId="0" fontId="1" fillId="0" borderId="31" xfId="2" applyFont="1" applyFill="1" applyBorder="1" applyAlignment="1">
      <alignment wrapText="1"/>
    </xf>
    <xf numFmtId="0" fontId="16" fillId="0" borderId="41" xfId="0" applyFont="1" applyBorder="1" applyAlignment="1">
      <alignment horizontal="center" vertical="center"/>
    </xf>
    <xf numFmtId="0" fontId="16" fillId="0" borderId="52" xfId="0" applyFont="1" applyBorder="1" applyAlignment="1">
      <alignment horizontal="center" vertical="center"/>
    </xf>
    <xf numFmtId="0" fontId="16" fillId="0" borderId="21" xfId="0" applyFont="1" applyBorder="1" applyAlignment="1">
      <alignment horizontal="center" vertical="center"/>
    </xf>
    <xf numFmtId="0" fontId="16" fillId="0" borderId="54" xfId="0" applyFont="1" applyBorder="1" applyAlignment="1">
      <alignment horizontal="center" vertical="center"/>
    </xf>
    <xf numFmtId="0" fontId="23" fillId="0" borderId="0" xfId="0" applyFont="1"/>
    <xf numFmtId="0" fontId="24" fillId="0" borderId="0" xfId="0" applyFont="1"/>
    <xf numFmtId="0" fontId="25" fillId="0" borderId="0" xfId="0" applyFont="1"/>
    <xf numFmtId="0" fontId="22" fillId="0" borderId="86" xfId="0" applyFont="1" applyFill="1" applyBorder="1" applyAlignment="1"/>
    <xf numFmtId="9" fontId="0" fillId="7" borderId="95" xfId="4" applyFont="1" applyFill="1" applyBorder="1"/>
    <xf numFmtId="9" fontId="0" fillId="7" borderId="96" xfId="4" applyFont="1" applyFill="1" applyBorder="1"/>
    <xf numFmtId="9" fontId="0" fillId="7" borderId="97" xfId="4" applyFont="1" applyFill="1" applyBorder="1"/>
    <xf numFmtId="0" fontId="16" fillId="0" borderId="0" xfId="0" applyFont="1" applyBorder="1" applyAlignment="1">
      <alignment horizontal="center" vertical="center"/>
    </xf>
    <xf numFmtId="164" fontId="10" fillId="14" borderId="59" xfId="1" applyNumberFormat="1" applyFont="1" applyFill="1" applyBorder="1" applyAlignment="1">
      <alignment horizontal="center" wrapText="1"/>
    </xf>
    <xf numFmtId="164" fontId="10" fillId="14" borderId="33" xfId="1" applyNumberFormat="1" applyFont="1" applyFill="1" applyBorder="1" applyAlignment="1">
      <alignment horizontal="center" wrapText="1"/>
    </xf>
    <xf numFmtId="41" fontId="0" fillId="0" borderId="65" xfId="0" applyNumberFormat="1" applyBorder="1" applyAlignment="1">
      <alignment horizontal="left"/>
    </xf>
    <xf numFmtId="41" fontId="0" fillId="0" borderId="66" xfId="0" applyNumberFormat="1" applyBorder="1" applyAlignment="1">
      <alignment horizontal="left"/>
    </xf>
    <xf numFmtId="41" fontId="0" fillId="0" borderId="67" xfId="0" applyNumberFormat="1" applyBorder="1" applyAlignment="1">
      <alignment horizontal="left"/>
    </xf>
    <xf numFmtId="41" fontId="0" fillId="0" borderId="63" xfId="0" applyNumberFormat="1" applyBorder="1" applyAlignment="1">
      <alignment horizontal="left"/>
    </xf>
    <xf numFmtId="41" fontId="0" fillId="0" borderId="0" xfId="0" applyNumberFormat="1" applyBorder="1" applyAlignment="1">
      <alignment horizontal="left"/>
    </xf>
    <xf numFmtId="41" fontId="0" fillId="0" borderId="64" xfId="0" applyNumberFormat="1" applyBorder="1" applyAlignment="1">
      <alignment horizontal="left"/>
    </xf>
    <xf numFmtId="0" fontId="0" fillId="0" borderId="43" xfId="0" applyBorder="1" applyAlignment="1">
      <alignment horizontal="left"/>
    </xf>
    <xf numFmtId="0" fontId="0" fillId="0" borderId="1" xfId="0" applyBorder="1" applyAlignment="1">
      <alignment horizontal="left"/>
    </xf>
    <xf numFmtId="0" fontId="0" fillId="0" borderId="68" xfId="0" applyBorder="1" applyAlignment="1">
      <alignment horizontal="left"/>
    </xf>
    <xf numFmtId="41" fontId="6" fillId="0" borderId="89" xfId="0" applyNumberFormat="1" applyFont="1" applyBorder="1" applyAlignment="1">
      <alignment horizontal="center"/>
    </xf>
    <xf numFmtId="41" fontId="6" fillId="0" borderId="92" xfId="0" applyNumberFormat="1" applyFont="1" applyBorder="1" applyAlignment="1">
      <alignment horizontal="center"/>
    </xf>
    <xf numFmtId="41" fontId="6" fillId="0" borderId="93" xfId="0" applyNumberFormat="1" applyFont="1" applyBorder="1" applyAlignment="1">
      <alignment horizontal="center"/>
    </xf>
    <xf numFmtId="4" fontId="11" fillId="14" borderId="43" xfId="0" applyNumberFormat="1" applyFont="1" applyFill="1" applyBorder="1" applyAlignment="1">
      <alignment horizontal="center" wrapText="1"/>
    </xf>
    <xf numFmtId="4" fontId="11" fillId="14" borderId="1" xfId="0" applyNumberFormat="1" applyFont="1" applyFill="1" applyBorder="1" applyAlignment="1">
      <alignment horizontal="center" wrapText="1"/>
    </xf>
    <xf numFmtId="4" fontId="11" fillId="14" borderId="84" xfId="0" applyNumberFormat="1" applyFont="1" applyFill="1" applyBorder="1" applyAlignment="1">
      <alignment horizontal="center" wrapText="1"/>
    </xf>
    <xf numFmtId="4" fontId="10" fillId="14" borderId="43" xfId="0" applyNumberFormat="1" applyFont="1" applyFill="1" applyBorder="1" applyAlignment="1">
      <alignment horizontal="center"/>
    </xf>
    <xf numFmtId="4" fontId="10" fillId="14" borderId="1" xfId="0" applyNumberFormat="1" applyFont="1" applyFill="1" applyBorder="1" applyAlignment="1">
      <alignment horizontal="center"/>
    </xf>
    <xf numFmtId="4" fontId="10" fillId="14" borderId="44" xfId="0" applyNumberFormat="1" applyFont="1" applyFill="1" applyBorder="1" applyAlignment="1">
      <alignment horizontal="center"/>
    </xf>
    <xf numFmtId="0" fontId="3" fillId="15" borderId="41" xfId="2" applyFont="1" applyFill="1" applyBorder="1" applyAlignment="1">
      <alignment horizontal="left" wrapText="1"/>
    </xf>
    <xf numFmtId="0" fontId="3" fillId="15" borderId="0" xfId="2" applyFont="1" applyFill="1" applyBorder="1" applyAlignment="1">
      <alignment horizontal="left" wrapText="1"/>
    </xf>
    <xf numFmtId="0" fontId="3" fillId="15" borderId="21" xfId="2" applyFont="1" applyFill="1" applyBorder="1" applyAlignment="1">
      <alignment horizontal="left" wrapText="1"/>
    </xf>
    <xf numFmtId="0" fontId="3" fillId="15" borderId="53" xfId="2" applyFont="1" applyFill="1" applyBorder="1" applyAlignment="1">
      <alignment horizontal="left" wrapText="1"/>
    </xf>
    <xf numFmtId="0" fontId="3" fillId="15" borderId="50" xfId="2" applyFont="1" applyFill="1" applyBorder="1" applyAlignment="1">
      <alignment horizontal="center" wrapText="1"/>
    </xf>
    <xf numFmtId="0" fontId="3" fillId="15" borderId="6" xfId="2" applyFont="1" applyFill="1" applyBorder="1" applyAlignment="1">
      <alignment horizontal="center" wrapText="1"/>
    </xf>
    <xf numFmtId="0" fontId="3" fillId="15" borderId="62" xfId="2" applyFont="1" applyFill="1" applyBorder="1" applyAlignment="1">
      <alignment horizontal="center" wrapText="1"/>
    </xf>
    <xf numFmtId="0" fontId="3" fillId="15" borderId="0" xfId="2" applyFont="1" applyFill="1" applyBorder="1" applyAlignment="1">
      <alignment horizontal="center" wrapText="1"/>
    </xf>
    <xf numFmtId="0" fontId="3" fillId="15" borderId="52" xfId="2" applyFont="1" applyFill="1" applyBorder="1" applyAlignment="1">
      <alignment horizontal="center" wrapText="1"/>
    </xf>
    <xf numFmtId="0" fontId="3" fillId="15" borderId="53" xfId="2" applyFont="1" applyFill="1" applyBorder="1" applyAlignment="1">
      <alignment horizontal="center" wrapText="1"/>
    </xf>
    <xf numFmtId="0" fontId="3" fillId="15" borderId="54" xfId="2" applyFont="1" applyFill="1" applyBorder="1" applyAlignment="1">
      <alignment horizontal="center" wrapText="1"/>
    </xf>
    <xf numFmtId="0" fontId="3" fillId="12" borderId="50" xfId="2" applyFont="1" applyFill="1" applyBorder="1" applyAlignment="1">
      <alignment horizontal="left" wrapText="1"/>
    </xf>
    <xf numFmtId="0" fontId="3" fillId="12" borderId="6" xfId="2" applyFont="1" applyFill="1" applyBorder="1" applyAlignment="1">
      <alignment horizontal="left" wrapText="1"/>
    </xf>
    <xf numFmtId="0" fontId="3" fillId="12" borderId="62" xfId="2" applyFont="1" applyFill="1" applyBorder="1" applyAlignment="1">
      <alignment horizontal="left" wrapText="1"/>
    </xf>
    <xf numFmtId="0" fontId="3" fillId="12" borderId="83" xfId="2" applyFont="1" applyFill="1" applyBorder="1" applyAlignment="1">
      <alignment horizontal="left" wrapText="1"/>
    </xf>
    <xf numFmtId="0" fontId="3" fillId="12" borderId="57" xfId="2" applyFont="1" applyFill="1" applyBorder="1" applyAlignment="1">
      <alignment horizontal="left" wrapText="1"/>
    </xf>
    <xf numFmtId="0" fontId="3" fillId="12" borderId="21" xfId="2" applyFont="1" applyFill="1" applyBorder="1" applyAlignment="1">
      <alignment horizontal="left" wrapText="1"/>
    </xf>
    <xf numFmtId="0" fontId="3" fillId="12" borderId="53" xfId="2" applyFont="1" applyFill="1" applyBorder="1" applyAlignment="1">
      <alignment horizontal="left" wrapText="1"/>
    </xf>
    <xf numFmtId="0" fontId="3" fillId="15" borderId="20" xfId="2" applyFont="1" applyFill="1" applyBorder="1" applyAlignment="1">
      <alignment horizontal="center" wrapText="1"/>
    </xf>
    <xf numFmtId="0" fontId="3" fillId="15" borderId="60" xfId="2" applyFont="1" applyFill="1" applyBorder="1" applyAlignment="1">
      <alignment horizontal="center" wrapText="1"/>
    </xf>
    <xf numFmtId="0" fontId="3" fillId="15" borderId="61" xfId="2" applyFont="1" applyFill="1" applyBorder="1" applyAlignment="1">
      <alignment horizontal="center" wrapText="1"/>
    </xf>
    <xf numFmtId="0" fontId="3" fillId="12" borderId="41" xfId="2" applyFont="1" applyFill="1" applyBorder="1" applyAlignment="1">
      <alignment horizontal="left" wrapText="1"/>
    </xf>
    <xf numFmtId="0" fontId="3" fillId="12" borderId="0" xfId="2" applyFont="1" applyFill="1" applyBorder="1" applyAlignment="1">
      <alignment horizontal="left" wrapText="1"/>
    </xf>
    <xf numFmtId="0" fontId="4" fillId="0" borderId="0" xfId="3" applyFont="1" applyBorder="1" applyAlignment="1" applyProtection="1">
      <alignment horizontal="left"/>
    </xf>
    <xf numFmtId="0" fontId="4" fillId="0" borderId="51" xfId="0" applyFont="1" applyBorder="1" applyAlignment="1">
      <alignment horizontal="left" vertical="top" wrapText="1"/>
    </xf>
    <xf numFmtId="0" fontId="4" fillId="0" borderId="2" xfId="0" applyFont="1" applyBorder="1" applyAlignment="1">
      <alignment horizontal="left" vertical="top" wrapText="1"/>
    </xf>
    <xf numFmtId="0" fontId="4" fillId="0" borderId="49" xfId="0" applyFont="1" applyBorder="1" applyAlignment="1">
      <alignment horizontal="left" vertical="top" wrapText="1"/>
    </xf>
    <xf numFmtId="0" fontId="4" fillId="0" borderId="41" xfId="0" applyFont="1" applyBorder="1" applyAlignment="1">
      <alignment horizontal="left" vertical="top" wrapText="1"/>
    </xf>
    <xf numFmtId="0" fontId="4" fillId="0" borderId="0" xfId="0" applyFont="1" applyBorder="1" applyAlignment="1">
      <alignment horizontal="left" vertical="top" wrapText="1"/>
    </xf>
    <xf numFmtId="0" fontId="4" fillId="0" borderId="52" xfId="0" applyFont="1" applyBorder="1" applyAlignment="1">
      <alignment horizontal="left" vertical="top" wrapText="1"/>
    </xf>
    <xf numFmtId="0" fontId="4" fillId="0" borderId="21" xfId="0" applyFont="1" applyBorder="1" applyAlignment="1">
      <alignment horizontal="left" vertical="top" wrapText="1"/>
    </xf>
    <xf numFmtId="0" fontId="4" fillId="0" borderId="53" xfId="0" applyFont="1" applyBorder="1" applyAlignment="1">
      <alignment horizontal="left" vertical="top" wrapText="1"/>
    </xf>
    <xf numFmtId="0" fontId="4" fillId="0" borderId="54" xfId="0" applyFont="1" applyBorder="1" applyAlignment="1">
      <alignment horizontal="left" vertical="top" wrapText="1"/>
    </xf>
    <xf numFmtId="0" fontId="3" fillId="0" borderId="51" xfId="0" applyFont="1" applyBorder="1" applyAlignment="1">
      <alignment horizontal="left" vertical="top" wrapText="1"/>
    </xf>
    <xf numFmtId="0" fontId="3" fillId="0" borderId="2" xfId="0" applyFont="1" applyBorder="1" applyAlignment="1">
      <alignment horizontal="left" vertical="top" wrapText="1"/>
    </xf>
    <xf numFmtId="0" fontId="3" fillId="0" borderId="49" xfId="0" applyFont="1" applyBorder="1" applyAlignment="1">
      <alignment horizontal="left" vertical="top" wrapText="1"/>
    </xf>
    <xf numFmtId="0" fontId="3" fillId="0" borderId="41" xfId="0" applyFont="1" applyBorder="1" applyAlignment="1">
      <alignment horizontal="left" vertical="top" wrapText="1"/>
    </xf>
    <xf numFmtId="0" fontId="3" fillId="0" borderId="0" xfId="0" applyFont="1" applyBorder="1" applyAlignment="1">
      <alignment horizontal="left" vertical="top" wrapText="1"/>
    </xf>
    <xf numFmtId="0" fontId="3" fillId="0" borderId="52" xfId="0" applyFont="1" applyBorder="1" applyAlignment="1">
      <alignment horizontal="left" vertical="top" wrapText="1"/>
    </xf>
    <xf numFmtId="0" fontId="3" fillId="0" borderId="21" xfId="0" applyFont="1" applyBorder="1" applyAlignment="1">
      <alignment horizontal="left" vertical="top" wrapText="1"/>
    </xf>
    <xf numFmtId="0" fontId="3" fillId="0" borderId="53" xfId="0" applyFont="1" applyBorder="1" applyAlignment="1">
      <alignment horizontal="left" vertical="top" wrapText="1"/>
    </xf>
    <xf numFmtId="0" fontId="3" fillId="0" borderId="54" xfId="0" applyFont="1" applyBorder="1" applyAlignment="1">
      <alignment horizontal="left" vertical="top" wrapText="1"/>
    </xf>
    <xf numFmtId="0" fontId="1" fillId="8" borderId="17" xfId="0" applyFont="1" applyFill="1" applyBorder="1" applyAlignment="1">
      <alignment vertical="center"/>
    </xf>
    <xf numFmtId="0" fontId="1" fillId="8" borderId="19" xfId="0" applyFont="1" applyFill="1" applyBorder="1" applyAlignment="1">
      <alignment vertical="center"/>
    </xf>
    <xf numFmtId="0" fontId="1" fillId="8" borderId="18" xfId="0" applyFont="1" applyFill="1" applyBorder="1" applyAlignment="1">
      <alignment vertical="center"/>
    </xf>
    <xf numFmtId="0" fontId="1" fillId="8" borderId="23" xfId="0" applyFont="1" applyFill="1" applyBorder="1" applyAlignment="1">
      <alignment vertical="center"/>
    </xf>
  </cellXfs>
  <cellStyles count="5">
    <cellStyle name="Comma" xfId="1" builtinId="3"/>
    <cellStyle name="Normal" xfId="0" builtinId="0"/>
    <cellStyle name="Normal 2" xfId="2" xr:uid="{00000000-0005-0000-0000-000002000000}"/>
    <cellStyle name="Normal_1547Wesley" xfId="3" xr:uid="{00000000-0005-0000-0000-000003000000}"/>
    <cellStyle name="Percent" xfId="4" builtinId="5"/>
  </cellStyles>
  <dxfs count="43">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ndense val="0"/>
        <extend val="0"/>
        <color auto="1"/>
      </font>
      <fill>
        <patternFill patternType="solid">
          <bgColor indexed="10"/>
        </patternFill>
      </fill>
    </dxf>
    <dxf>
      <font>
        <b val="0"/>
        <i/>
        <condense val="0"/>
        <extend val="0"/>
        <color indexed="10"/>
      </font>
    </dxf>
    <dxf>
      <font>
        <b/>
        <i/>
        <condense val="0"/>
        <extend val="0"/>
        <color indexed="10"/>
      </font>
    </dxf>
    <dxf>
      <fill>
        <patternFill patternType="none">
          <bgColor indexed="65"/>
        </patternFill>
      </fill>
      <border>
        <left style="thin">
          <color indexed="64"/>
        </left>
        <right style="thin">
          <color indexed="64"/>
        </right>
        <top/>
        <bottom style="thin">
          <color indexed="64"/>
        </bottom>
      </border>
    </dxf>
    <dxf>
      <fill>
        <patternFill patternType="none">
          <bgColor indexed="65"/>
        </patternFill>
      </fill>
      <border>
        <left style="thin">
          <color indexed="64"/>
        </left>
        <right style="thin">
          <color indexed="64"/>
        </right>
        <top/>
        <bottom/>
      </border>
    </dxf>
    <dxf>
      <fill>
        <patternFill patternType="none">
          <bgColor indexed="65"/>
        </patternFill>
      </fill>
      <border>
        <left style="thin">
          <color indexed="64"/>
        </left>
        <right style="thin">
          <color indexed="64"/>
        </right>
        <top style="thin">
          <color indexed="64"/>
        </top>
        <bottom/>
      </border>
    </dxf>
    <dxf>
      <font>
        <b val="0"/>
        <i val="0"/>
        <condense val="0"/>
        <extend val="0"/>
        <color auto="1"/>
      </font>
    </dxf>
    <dxf>
      <font>
        <b val="0"/>
        <i val="0"/>
        <condense val="0"/>
        <extend val="0"/>
        <color auto="1"/>
      </font>
    </dxf>
    <dxf>
      <font>
        <b val="0"/>
        <i val="0"/>
        <condense val="0"/>
        <extend val="0"/>
        <color auto="1"/>
      </font>
    </dxf>
    <dxf>
      <font>
        <b/>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i val="0"/>
        <condense val="0"/>
        <extend val="0"/>
        <color auto="1"/>
      </font>
    </dxf>
    <dxf>
      <font>
        <b/>
        <i/>
        <condense val="0"/>
        <extend val="0"/>
        <color indexed="10"/>
      </font>
    </dxf>
    <dxf>
      <font>
        <b/>
        <i val="0"/>
        <condense val="0"/>
        <extend val="0"/>
        <color auto="1"/>
      </font>
    </dxf>
    <dxf>
      <fill>
        <patternFill patternType="none">
          <bgColor indexed="65"/>
        </patternFill>
      </fill>
    </dxf>
    <dxf>
      <font>
        <condense val="0"/>
        <extend val="0"/>
        <color auto="1"/>
      </font>
      <fill>
        <patternFill patternType="solid">
          <bgColor indexed="10"/>
        </patternFill>
      </fill>
    </dxf>
    <dxf>
      <fill>
        <patternFill patternType="none">
          <bgColor indexed="65"/>
        </patternFill>
      </fill>
    </dxf>
    <dxf>
      <font>
        <b val="0"/>
        <i val="0"/>
        <condense val="0"/>
        <extend val="0"/>
      </font>
      <fill>
        <patternFill>
          <bgColor indexed="10"/>
        </patternFill>
      </fill>
      <border>
        <left style="thin">
          <color indexed="64"/>
        </left>
        <right style="thin">
          <color indexed="64"/>
        </right>
        <top style="thin">
          <color indexed="64"/>
        </top>
        <bottom style="thin">
          <color indexed="64"/>
        </bottom>
      </border>
    </dxf>
    <dxf>
      <fill>
        <patternFill>
          <bgColor indexed="10"/>
        </patternFill>
      </fill>
      <border>
        <left style="thin">
          <color indexed="64"/>
        </left>
        <right style="thin">
          <color indexed="64"/>
        </right>
        <top style="thin">
          <color indexed="64"/>
        </top>
        <bottom style="thin">
          <color indexed="64"/>
        </bottom>
      </border>
    </dxf>
    <dxf>
      <font>
        <b val="0"/>
        <i val="0"/>
        <condense val="0"/>
        <extend val="0"/>
      </font>
      <fill>
        <patternFill>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E1B32"/>
      <rgbColor rgb="00DAD6CB"/>
      <rgbColor rgb="00675545"/>
      <rgbColor rgb="00FFFFFF"/>
      <rgbColor rgb="00EDB700"/>
      <rgbColor rgb="00A2AD00"/>
      <rgbColor rgb="002C95B5"/>
      <rgbColor rgb="00000000"/>
      <rgbColor rgb="00000080"/>
      <rgbColor rgb="00FF00FF"/>
      <rgbColor rgb="00FFFF00"/>
      <rgbColor rgb="0000FFFF"/>
      <rgbColor rgb="00800080"/>
      <rgbColor rgb="00800000"/>
      <rgbColor rgb="00F1F1F1"/>
      <rgbColor rgb="00EAEAEA"/>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104775</xdr:colOff>
      <xdr:row>0</xdr:row>
      <xdr:rowOff>85725</xdr:rowOff>
    </xdr:from>
    <xdr:to>
      <xdr:col>8</xdr:col>
      <xdr:colOff>819150</xdr:colOff>
      <xdr:row>9</xdr:row>
      <xdr:rowOff>57853</xdr:rowOff>
    </xdr:to>
    <xdr:pic>
      <xdr:nvPicPr>
        <xdr:cNvPr id="2" name="Picture 1">
          <a:extLst>
            <a:ext uri="{FF2B5EF4-FFF2-40B4-BE49-F238E27FC236}">
              <a16:creationId xmlns:a16="http://schemas.microsoft.com/office/drawing/2014/main" id="{AEA1EFEC-35DA-45D9-B529-528DE404ABD5}"/>
            </a:ext>
          </a:extLst>
        </xdr:cNvPr>
        <xdr:cNvPicPr>
          <a:picLocks noChangeAspect="1"/>
        </xdr:cNvPicPr>
      </xdr:nvPicPr>
      <xdr:blipFill>
        <a:blip xmlns:r="http://schemas.openxmlformats.org/officeDocument/2006/relationships" r:embed="rId1"/>
        <a:stretch>
          <a:fillRect/>
        </a:stretch>
      </xdr:blipFill>
      <xdr:spPr>
        <a:xfrm>
          <a:off x="7115175" y="85725"/>
          <a:ext cx="5334000" cy="1654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getenetk/Desktop/OFDA%20Budget%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Full"/>
      <sheetName val="Budget - Prog Ops"/>
      <sheetName val="NBI-Loki Ops"/>
      <sheetName val="Office Operations"/>
      <sheetName val="Prog Supplies"/>
      <sheetName val="Materials and Equipment"/>
      <sheetName val="Staff at Locations"/>
      <sheetName val="Facilities"/>
      <sheetName val="Salaries"/>
      <sheetName val="HQ Technical Support"/>
    </sheetNames>
    <sheetDataSet>
      <sheetData sheetId="0"/>
      <sheetData sheetId="1"/>
      <sheetData sheetId="2"/>
      <sheetData sheetId="3"/>
      <sheetData sheetId="4"/>
      <sheetData sheetId="5"/>
      <sheetData sheetId="6"/>
      <sheetData sheetId="7" refreshError="1">
        <row r="10">
          <cell r="G10">
            <v>50</v>
          </cell>
          <cell r="H10">
            <v>10</v>
          </cell>
        </row>
      </sheetData>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AB16"/>
  <sheetViews>
    <sheetView zoomScaleNormal="100" workbookViewId="0">
      <selection activeCell="H15" sqref="H15"/>
    </sheetView>
  </sheetViews>
  <sheetFormatPr defaultRowHeight="12.5" x14ac:dyDescent="0.25"/>
  <cols>
    <col min="1" max="1" width="2.7265625" customWidth="1"/>
    <col min="2" max="2" width="18.81640625" bestFit="1" customWidth="1"/>
    <col min="3" max="6" width="12.7265625" style="9" customWidth="1"/>
    <col min="7" max="7" width="12.54296875" style="9" customWidth="1"/>
    <col min="8" max="8" width="14.1796875" style="9" bestFit="1" customWidth="1"/>
    <col min="10" max="10" width="25.81640625" customWidth="1"/>
  </cols>
  <sheetData>
    <row r="1" spans="1:28" ht="14" x14ac:dyDescent="0.3">
      <c r="A1" s="516" t="s">
        <v>449</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row>
    <row r="2" spans="1:28" ht="14" x14ac:dyDescent="0.3">
      <c r="A2" s="517" t="s">
        <v>450</v>
      </c>
      <c r="B2" s="517"/>
      <c r="C2" s="517"/>
      <c r="D2" s="517"/>
      <c r="E2" s="517"/>
      <c r="F2" s="517"/>
      <c r="G2" s="517"/>
      <c r="H2" s="517"/>
      <c r="I2" s="517"/>
      <c r="J2" s="517"/>
      <c r="K2" s="517"/>
      <c r="L2" s="517"/>
      <c r="M2" s="517"/>
      <c r="N2" s="517"/>
      <c r="O2" s="517"/>
      <c r="P2" s="517"/>
      <c r="Q2" s="517"/>
      <c r="R2" s="517"/>
      <c r="S2" s="517"/>
      <c r="T2" s="517"/>
      <c r="U2" s="517"/>
      <c r="V2" s="517"/>
      <c r="W2" s="517"/>
      <c r="X2" s="517"/>
      <c r="Y2" s="517"/>
      <c r="Z2" s="517"/>
      <c r="AA2" s="517"/>
      <c r="AB2" s="517"/>
    </row>
    <row r="3" spans="1:28" ht="14" x14ac:dyDescent="0.3">
      <c r="A3" s="517"/>
      <c r="B3" s="517"/>
      <c r="C3" s="517"/>
      <c r="D3" s="517"/>
      <c r="E3" s="517"/>
      <c r="F3" s="517"/>
      <c r="G3" s="517"/>
      <c r="H3" s="517"/>
      <c r="I3" s="517"/>
      <c r="J3" s="517"/>
      <c r="K3" s="517"/>
      <c r="L3" s="517"/>
      <c r="M3" s="517"/>
      <c r="N3" s="517"/>
      <c r="O3" s="517"/>
      <c r="P3" s="517"/>
      <c r="Q3" s="517"/>
      <c r="R3" s="517"/>
      <c r="S3" s="517"/>
      <c r="T3" s="517"/>
      <c r="U3" s="517"/>
      <c r="V3" s="517"/>
      <c r="W3" s="517"/>
      <c r="X3" s="517"/>
      <c r="Y3" s="517"/>
      <c r="Z3" s="517"/>
      <c r="AA3" s="517"/>
      <c r="AB3" s="517"/>
    </row>
    <row r="4" spans="1:28" ht="14" x14ac:dyDescent="0.3">
      <c r="A4" s="518" t="s">
        <v>451</v>
      </c>
      <c r="B4" s="517"/>
      <c r="C4" s="517"/>
      <c r="D4" s="517"/>
      <c r="E4" s="517"/>
      <c r="F4" s="517"/>
      <c r="G4" s="517"/>
      <c r="H4" s="517"/>
      <c r="I4" s="517"/>
      <c r="J4" s="517"/>
      <c r="K4" s="517"/>
      <c r="L4" s="517"/>
      <c r="M4" s="517"/>
      <c r="N4" s="517"/>
      <c r="O4" s="517"/>
      <c r="P4" s="517"/>
      <c r="Q4" s="517"/>
      <c r="R4" s="517"/>
      <c r="S4" s="517"/>
      <c r="T4" s="517"/>
      <c r="U4" s="517"/>
      <c r="V4" s="517"/>
      <c r="W4" s="517"/>
      <c r="X4" s="517"/>
      <c r="Y4" s="517"/>
      <c r="Z4" s="517"/>
      <c r="AA4" s="517"/>
      <c r="AB4" s="517"/>
    </row>
    <row r="5" spans="1:28" ht="13.5" thickBot="1" x14ac:dyDescent="0.35">
      <c r="B5" s="2"/>
    </row>
    <row r="6" spans="1:28" ht="28.5" customHeight="1" thickBot="1" x14ac:dyDescent="0.35">
      <c r="A6" s="219" t="s">
        <v>2</v>
      </c>
      <c r="B6" s="218"/>
      <c r="C6" s="295" t="s">
        <v>61</v>
      </c>
      <c r="D6" s="295" t="s">
        <v>7</v>
      </c>
      <c r="E6" s="295" t="s">
        <v>6</v>
      </c>
      <c r="F6" s="295" t="s">
        <v>5</v>
      </c>
      <c r="G6" s="295" t="s">
        <v>4</v>
      </c>
      <c r="H6" s="220" t="s">
        <v>19</v>
      </c>
    </row>
    <row r="7" spans="1:28" s="13" customFormat="1" ht="20.149999999999999" customHeight="1" x14ac:dyDescent="0.25">
      <c r="A7" s="115" t="s">
        <v>20</v>
      </c>
      <c r="B7" s="296" t="s">
        <v>21</v>
      </c>
      <c r="C7" s="116">
        <f>Detail!H41</f>
        <v>0</v>
      </c>
      <c r="D7" s="116">
        <f>Detail!L41</f>
        <v>0</v>
      </c>
      <c r="E7" s="116">
        <f>Detail!P41</f>
        <v>0</v>
      </c>
      <c r="F7" s="116">
        <f>Detail!T41</f>
        <v>0</v>
      </c>
      <c r="G7" s="116">
        <f>Detail!X41</f>
        <v>0</v>
      </c>
      <c r="H7" s="142">
        <f t="shared" ref="H7:H13" si="0">C7+D7+E7+F7+G7</f>
        <v>0</v>
      </c>
      <c r="I7" s="113" t="str">
        <f t="shared" ref="I7:I15" si="1">IF(SUM(C7:H7)/2=H7," ","ERROR")</f>
        <v xml:space="preserve"> </v>
      </c>
      <c r="J7" s="114" t="str">
        <f>IF(H7=Detail!Y41," ","Doesn't Tie to Detail Sheet")</f>
        <v xml:space="preserve"> </v>
      </c>
    </row>
    <row r="8" spans="1:28" s="13" customFormat="1" ht="20.149999999999999" customHeight="1" x14ac:dyDescent="0.25">
      <c r="A8" s="117" t="s">
        <v>22</v>
      </c>
      <c r="B8" s="297" t="s">
        <v>23</v>
      </c>
      <c r="C8" s="118">
        <f>Detail!H52</f>
        <v>0</v>
      </c>
      <c r="D8" s="118">
        <f>Detail!L52</f>
        <v>0</v>
      </c>
      <c r="E8" s="118">
        <f>Detail!P52</f>
        <v>0</v>
      </c>
      <c r="F8" s="118">
        <f>Detail!T52</f>
        <v>0</v>
      </c>
      <c r="G8" s="118">
        <f>Detail!X52</f>
        <v>0</v>
      </c>
      <c r="H8" s="143">
        <f t="shared" si="0"/>
        <v>0</v>
      </c>
      <c r="I8" s="113" t="str">
        <f t="shared" si="1"/>
        <v xml:space="preserve"> </v>
      </c>
      <c r="J8" s="114" t="str">
        <f>IF(H8=Detail!Y52," ","Doesn't Tie to Detail Sheet")</f>
        <v xml:space="preserve"> </v>
      </c>
    </row>
    <row r="9" spans="1:28" s="13" customFormat="1" ht="20.149999999999999" customHeight="1" x14ac:dyDescent="0.25">
      <c r="A9" s="117" t="s">
        <v>24</v>
      </c>
      <c r="B9" s="297" t="s">
        <v>25</v>
      </c>
      <c r="C9" s="118">
        <f>Detail!H59</f>
        <v>0</v>
      </c>
      <c r="D9" s="118">
        <f>Detail!L59</f>
        <v>0</v>
      </c>
      <c r="E9" s="118">
        <f>Detail!P59</f>
        <v>0</v>
      </c>
      <c r="F9" s="118">
        <f>Detail!T59</f>
        <v>0</v>
      </c>
      <c r="G9" s="118">
        <f>Detail!X59</f>
        <v>0</v>
      </c>
      <c r="H9" s="143">
        <f t="shared" si="0"/>
        <v>0</v>
      </c>
      <c r="I9" s="113" t="str">
        <f t="shared" si="1"/>
        <v xml:space="preserve"> </v>
      </c>
      <c r="J9" s="114" t="str">
        <f>IF(H9=Detail!Y59," ","Doesn't Tie to Detail Sheet")</f>
        <v xml:space="preserve"> </v>
      </c>
    </row>
    <row r="10" spans="1:28" s="13" customFormat="1" ht="20.149999999999999" customHeight="1" x14ac:dyDescent="0.25">
      <c r="A10" s="586" t="s">
        <v>452</v>
      </c>
      <c r="B10" s="297" t="s">
        <v>27</v>
      </c>
      <c r="C10" s="118">
        <f>Detail!H76</f>
        <v>0</v>
      </c>
      <c r="D10" s="118">
        <f>Detail!L76</f>
        <v>0</v>
      </c>
      <c r="E10" s="118">
        <f>Detail!P76</f>
        <v>0</v>
      </c>
      <c r="F10" s="118">
        <f>Detail!T76</f>
        <v>0</v>
      </c>
      <c r="G10" s="118">
        <f>Detail!X76</f>
        <v>0</v>
      </c>
      <c r="H10" s="143">
        <f t="shared" si="0"/>
        <v>0</v>
      </c>
      <c r="I10" s="113" t="str">
        <f t="shared" si="1"/>
        <v xml:space="preserve"> </v>
      </c>
      <c r="J10" s="114" t="str">
        <f>IF(H10=Detail!Y76," ","Doesn't Tie to Detail Sheet")</f>
        <v xml:space="preserve"> </v>
      </c>
    </row>
    <row r="11" spans="1:28" s="13" customFormat="1" ht="20.149999999999999" customHeight="1" x14ac:dyDescent="0.25">
      <c r="A11" s="586" t="s">
        <v>26</v>
      </c>
      <c r="B11" s="297" t="s">
        <v>28</v>
      </c>
      <c r="C11" s="118">
        <f>Detail!H109</f>
        <v>0</v>
      </c>
      <c r="D11" s="118">
        <f>Detail!L109</f>
        <v>0</v>
      </c>
      <c r="E11" s="118">
        <f>Detail!P109</f>
        <v>0</v>
      </c>
      <c r="F11" s="118">
        <f>Detail!T109</f>
        <v>0</v>
      </c>
      <c r="G11" s="118">
        <f>Detail!X109</f>
        <v>0</v>
      </c>
      <c r="H11" s="143">
        <f t="shared" si="0"/>
        <v>0</v>
      </c>
      <c r="I11" s="113" t="str">
        <f t="shared" si="1"/>
        <v xml:space="preserve"> </v>
      </c>
      <c r="J11" s="114" t="str">
        <f>IF(H11=Detail!Y109," ","Doesn't Tie to Detail Sheet")</f>
        <v xml:space="preserve"> </v>
      </c>
    </row>
    <row r="12" spans="1:28" s="13" customFormat="1" x14ac:dyDescent="0.25">
      <c r="A12" s="586" t="s">
        <v>453</v>
      </c>
      <c r="B12" s="297" t="s">
        <v>30</v>
      </c>
      <c r="C12" s="118">
        <f>Detail!H115</f>
        <v>0</v>
      </c>
      <c r="D12" s="118">
        <f>Detail!L115</f>
        <v>0</v>
      </c>
      <c r="E12" s="118">
        <f>Detail!P115</f>
        <v>0</v>
      </c>
      <c r="F12" s="118">
        <f>Detail!T115</f>
        <v>0</v>
      </c>
      <c r="G12" s="118">
        <f>Detail!X115</f>
        <v>0</v>
      </c>
      <c r="H12" s="143">
        <f t="shared" si="0"/>
        <v>0</v>
      </c>
      <c r="I12" s="113" t="str">
        <f t="shared" si="1"/>
        <v xml:space="preserve"> </v>
      </c>
      <c r="J12" s="114" t="str">
        <f>IF(H12=Detail!Y115," ","Doesn't Tie to Detail Sheet")</f>
        <v xml:space="preserve"> </v>
      </c>
    </row>
    <row r="13" spans="1:28" s="13" customFormat="1" ht="20.149999999999999" customHeight="1" thickBot="1" x14ac:dyDescent="0.3">
      <c r="A13" s="587" t="s">
        <v>29</v>
      </c>
      <c r="B13" s="298" t="s">
        <v>95</v>
      </c>
      <c r="C13" s="119">
        <f>Detail!H144</f>
        <v>0</v>
      </c>
      <c r="D13" s="119">
        <f>Detail!L144</f>
        <v>0</v>
      </c>
      <c r="E13" s="119">
        <f>Detail!P144</f>
        <v>0</v>
      </c>
      <c r="F13" s="119">
        <f>Detail!T144</f>
        <v>0</v>
      </c>
      <c r="G13" s="119">
        <f>Detail!X144</f>
        <v>0</v>
      </c>
      <c r="H13" s="144">
        <f t="shared" si="0"/>
        <v>0</v>
      </c>
      <c r="I13" s="113" t="str">
        <f t="shared" si="1"/>
        <v xml:space="preserve"> </v>
      </c>
      <c r="J13" s="114" t="str">
        <f>IF(H13=Detail!Y144," ","Doesn't Tie to Detail Sheet")</f>
        <v xml:space="preserve"> </v>
      </c>
    </row>
    <row r="14" spans="1:28" s="13" customFormat="1" ht="20.149999999999999" customHeight="1" x14ac:dyDescent="0.25">
      <c r="A14" s="588" t="s">
        <v>31</v>
      </c>
      <c r="B14" s="296" t="s">
        <v>33</v>
      </c>
      <c r="C14" s="120">
        <f t="shared" ref="C14:H14" si="2">SUM(C7:C13)</f>
        <v>0</v>
      </c>
      <c r="D14" s="120">
        <f t="shared" si="2"/>
        <v>0</v>
      </c>
      <c r="E14" s="121">
        <f t="shared" si="2"/>
        <v>0</v>
      </c>
      <c r="F14" s="120">
        <f t="shared" si="2"/>
        <v>0</v>
      </c>
      <c r="G14" s="120">
        <f t="shared" si="2"/>
        <v>0</v>
      </c>
      <c r="H14" s="145">
        <f t="shared" si="2"/>
        <v>0</v>
      </c>
      <c r="I14" s="113" t="str">
        <f t="shared" si="1"/>
        <v xml:space="preserve"> </v>
      </c>
      <c r="J14" s="114" t="str">
        <f>IF(H14=Detail!Y146," ","Doesn't Tie to Detail Sheet")</f>
        <v xml:space="preserve"> </v>
      </c>
    </row>
    <row r="15" spans="1:28" s="13" customFormat="1" ht="20.149999999999999" customHeight="1" thickBot="1" x14ac:dyDescent="0.3">
      <c r="A15" s="589" t="s">
        <v>32</v>
      </c>
      <c r="B15" s="299" t="s">
        <v>35</v>
      </c>
      <c r="C15" s="124">
        <f>Detail!H153</f>
        <v>0</v>
      </c>
      <c r="D15" s="124">
        <f>Detail!L153</f>
        <v>0</v>
      </c>
      <c r="E15" s="124">
        <f>Detail!P153</f>
        <v>0</v>
      </c>
      <c r="F15" s="124">
        <f>Detail!T153</f>
        <v>0</v>
      </c>
      <c r="G15" s="124">
        <f>Detail!X153</f>
        <v>0</v>
      </c>
      <c r="H15" s="146">
        <f>C15+D15+E15+F15+G15</f>
        <v>0</v>
      </c>
      <c r="I15" s="113" t="str">
        <f t="shared" si="1"/>
        <v xml:space="preserve"> </v>
      </c>
      <c r="J15" s="114" t="str">
        <f>IF(H15=Detail!Y153," ","Doesn't Tie to Detail Sheet")</f>
        <v xml:space="preserve"> </v>
      </c>
    </row>
    <row r="16" spans="1:28" s="13" customFormat="1" ht="20.149999999999999" customHeight="1" thickBot="1" x14ac:dyDescent="0.3">
      <c r="A16" s="122" t="s">
        <v>34</v>
      </c>
      <c r="B16" s="300" t="s">
        <v>36</v>
      </c>
      <c r="C16" s="123">
        <f t="shared" ref="C16:H16" si="3">SUM(C14:C15)</f>
        <v>0</v>
      </c>
      <c r="D16" s="123">
        <f t="shared" si="3"/>
        <v>0</v>
      </c>
      <c r="E16" s="123">
        <f t="shared" si="3"/>
        <v>0</v>
      </c>
      <c r="F16" s="123">
        <f t="shared" si="3"/>
        <v>0</v>
      </c>
      <c r="G16" s="123">
        <f t="shared" si="3"/>
        <v>0</v>
      </c>
      <c r="H16" s="147">
        <f t="shared" si="3"/>
        <v>0</v>
      </c>
      <c r="I16" s="113" t="str">
        <f>IF(SUM(C16:H16)/2=H16," ","ERROR")</f>
        <v xml:space="preserve"> </v>
      </c>
      <c r="J16" s="114" t="str">
        <f>IF(H16=Detail!Y157," ","Doesn't Tie to Detail Sheet")</f>
        <v xml:space="preserve"> </v>
      </c>
    </row>
  </sheetData>
  <sheetProtection formatColumns="0" selectLockedCells="1"/>
  <phoneticPr fontId="0" type="noConversion"/>
  <conditionalFormatting sqref="I7:I16">
    <cfRule type="cellIs" dxfId="42" priority="1" stopIfTrue="1" operator="equal">
      <formula>"Doesn't Foot"</formula>
    </cfRule>
  </conditionalFormatting>
  <conditionalFormatting sqref="J7:J16">
    <cfRule type="cellIs" dxfId="41" priority="2" stopIfTrue="1" operator="equal">
      <formula>"Doesn't Tie to Detail Sheet"</formula>
    </cfRule>
  </conditionalFormatting>
  <conditionalFormatting sqref="C18:H18">
    <cfRule type="cellIs" dxfId="40" priority="3" stopIfTrue="1" operator="equal">
      <formula>"Doesn't Foot"</formula>
    </cfRule>
  </conditionalFormatting>
  <pageMargins left="0.75" right="0.75" top="1" bottom="1" header="0.5" footer="0.5"/>
  <pageSetup orientation="portrait" r:id="rId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pageSetUpPr fitToPage="1"/>
  </sheetPr>
  <dimension ref="A1:AA157"/>
  <sheetViews>
    <sheetView topLeftCell="A101" zoomScaleNormal="100" workbookViewId="0">
      <selection activeCell="A157" sqref="A157"/>
    </sheetView>
  </sheetViews>
  <sheetFormatPr defaultRowHeight="12.5" outlineLevelRow="1" x14ac:dyDescent="0.25"/>
  <cols>
    <col min="1" max="1" width="2" customWidth="1"/>
    <col min="2" max="2" width="66.81640625" customWidth="1"/>
    <col min="3" max="4" width="9" hidden="1" customWidth="1"/>
    <col min="6" max="6" width="7.7265625" customWidth="1"/>
    <col min="7" max="7" width="10.81640625" style="8" bestFit="1" customWidth="1"/>
    <col min="8" max="8" width="12.7265625" style="379" customWidth="1"/>
    <col min="9" max="9" width="9.1796875" style="8"/>
    <col min="10" max="10" width="7.7265625" customWidth="1"/>
    <col min="11" max="11" width="10.81640625" style="8" customWidth="1"/>
    <col min="12" max="12" width="12.7265625" style="8" customWidth="1"/>
    <col min="13" max="13" width="9.1796875" style="8"/>
    <col min="14" max="14" width="7.7265625" customWidth="1"/>
    <col min="15" max="15" width="10.81640625" style="8" customWidth="1"/>
    <col min="16" max="16" width="12.7265625" style="8" customWidth="1"/>
    <col min="17" max="17" width="9.1796875" style="8"/>
    <col min="18" max="18" width="7.7265625" customWidth="1"/>
    <col min="19" max="19" width="10.81640625" style="8" customWidth="1"/>
    <col min="20" max="20" width="12.7265625" style="8" customWidth="1"/>
    <col min="21" max="21" width="8.7265625" style="8" customWidth="1"/>
    <col min="22" max="22" width="7.7265625" customWidth="1"/>
    <col min="23" max="23" width="10.81640625" style="8" customWidth="1"/>
    <col min="24" max="24" width="12.7265625" style="8" customWidth="1"/>
    <col min="25" max="25" width="14.26953125" style="8" customWidth="1"/>
    <col min="26" max="26" width="11.7265625" customWidth="1"/>
    <col min="27" max="27" width="10.54296875" bestFit="1" customWidth="1"/>
  </cols>
  <sheetData>
    <row r="1" spans="1:26" ht="14" customHeight="1" outlineLevel="1" x14ac:dyDescent="0.3">
      <c r="A1" s="516" t="s">
        <v>449</v>
      </c>
      <c r="B1" s="517"/>
      <c r="E1" s="5"/>
      <c r="F1" s="5"/>
      <c r="G1" s="5"/>
      <c r="H1" s="5"/>
      <c r="I1" s="5"/>
      <c r="J1" s="535" t="s">
        <v>62</v>
      </c>
      <c r="K1" s="536"/>
      <c r="L1" s="536"/>
      <c r="M1" s="537"/>
      <c r="O1"/>
      <c r="P1"/>
      <c r="Q1"/>
    </row>
    <row r="2" spans="1:26" ht="14" customHeight="1" outlineLevel="1" x14ac:dyDescent="0.3">
      <c r="A2" s="517" t="s">
        <v>450</v>
      </c>
      <c r="B2" s="517"/>
      <c r="E2" s="5"/>
      <c r="F2" s="5"/>
      <c r="G2" s="5"/>
      <c r="H2" s="5"/>
      <c r="I2" s="5"/>
      <c r="J2" s="526" t="s">
        <v>8</v>
      </c>
      <c r="K2" s="527"/>
      <c r="L2" s="528"/>
      <c r="M2" s="520"/>
      <c r="N2" s="8"/>
      <c r="R2" s="8"/>
      <c r="S2"/>
      <c r="V2" s="8"/>
      <c r="W2"/>
      <c r="Z2" s="8"/>
    </row>
    <row r="3" spans="1:26" ht="14" customHeight="1" outlineLevel="1" x14ac:dyDescent="0.3">
      <c r="A3" s="517"/>
      <c r="B3" s="517"/>
      <c r="E3" s="5"/>
      <c r="F3" s="5"/>
      <c r="G3" s="5"/>
      <c r="H3" s="5"/>
      <c r="I3" s="5"/>
      <c r="J3" s="529" t="s">
        <v>9</v>
      </c>
      <c r="K3" s="530"/>
      <c r="L3" s="531"/>
      <c r="M3" s="521"/>
      <c r="N3" s="8"/>
      <c r="R3" s="8"/>
      <c r="S3"/>
      <c r="V3" s="8"/>
      <c r="W3"/>
      <c r="Z3" s="8"/>
    </row>
    <row r="4" spans="1:26" ht="14" customHeight="1" outlineLevel="1" x14ac:dyDescent="0.3">
      <c r="A4" s="518" t="s">
        <v>451</v>
      </c>
      <c r="B4" s="517"/>
      <c r="E4" s="5"/>
      <c r="F4" s="5"/>
      <c r="G4" s="5"/>
      <c r="H4" s="5"/>
      <c r="I4" s="5"/>
      <c r="J4" s="532" t="s">
        <v>3</v>
      </c>
      <c r="K4" s="533"/>
      <c r="L4" s="534"/>
      <c r="M4" s="522"/>
      <c r="N4" s="8"/>
      <c r="R4" s="8"/>
      <c r="S4"/>
      <c r="V4" s="8"/>
      <c r="W4"/>
      <c r="Z4" s="8"/>
    </row>
    <row r="5" spans="1:26" ht="12.5" customHeight="1" outlineLevel="1" x14ac:dyDescent="0.25">
      <c r="A5" s="512"/>
      <c r="B5" s="523"/>
    </row>
    <row r="6" spans="1:26" ht="13.5" customHeight="1" outlineLevel="1" thickBot="1" x14ac:dyDescent="0.3">
      <c r="A6" s="512"/>
      <c r="B6" s="523"/>
      <c r="I6"/>
      <c r="K6"/>
      <c r="M6"/>
      <c r="Q6"/>
      <c r="U6"/>
    </row>
    <row r="7" spans="1:26" ht="13.5" customHeight="1" thickBot="1" x14ac:dyDescent="0.35">
      <c r="A7" s="512"/>
      <c r="B7" s="513"/>
      <c r="D7" s="184"/>
      <c r="E7" s="212" t="s">
        <v>61</v>
      </c>
      <c r="F7" s="212"/>
      <c r="G7" s="215"/>
      <c r="H7" s="380"/>
      <c r="I7" s="211" t="s">
        <v>7</v>
      </c>
      <c r="J7" s="212"/>
      <c r="K7" s="213"/>
      <c r="L7" s="213"/>
      <c r="M7" s="211" t="s">
        <v>6</v>
      </c>
      <c r="N7" s="211"/>
      <c r="O7" s="213"/>
      <c r="P7" s="213"/>
      <c r="Q7" s="211" t="s">
        <v>5</v>
      </c>
      <c r="R7" s="211"/>
      <c r="S7" s="213"/>
      <c r="T7" s="213"/>
      <c r="U7" s="214" t="s">
        <v>4</v>
      </c>
      <c r="V7" s="212"/>
      <c r="W7" s="215"/>
      <c r="X7" s="216"/>
    </row>
    <row r="8" spans="1:26" s="1" customFormat="1" ht="13.5" customHeight="1" thickBot="1" x14ac:dyDescent="0.35">
      <c r="A8" s="514"/>
      <c r="B8" s="515"/>
      <c r="C8" s="204"/>
      <c r="D8" s="205"/>
      <c r="E8" s="538"/>
      <c r="F8" s="539"/>
      <c r="G8" s="539"/>
      <c r="H8" s="540"/>
      <c r="I8" s="538"/>
      <c r="J8" s="539"/>
      <c r="K8" s="539"/>
      <c r="L8" s="540"/>
      <c r="M8" s="538"/>
      <c r="N8" s="539"/>
      <c r="O8" s="539"/>
      <c r="P8" s="540"/>
      <c r="Q8" s="538"/>
      <c r="R8" s="539"/>
      <c r="S8" s="539"/>
      <c r="T8" s="540"/>
      <c r="U8" s="541"/>
      <c r="V8" s="542"/>
      <c r="W8" s="542"/>
      <c r="X8" s="543"/>
      <c r="Y8" s="524" t="s">
        <v>222</v>
      </c>
      <c r="Z8" s="7"/>
    </row>
    <row r="9" spans="1:26" s="1" customFormat="1" ht="26.5" thickBot="1" x14ac:dyDescent="0.35">
      <c r="A9" s="206" t="s">
        <v>1</v>
      </c>
      <c r="B9" s="206"/>
      <c r="C9" s="207" t="s">
        <v>37</v>
      </c>
      <c r="D9" s="407" t="s">
        <v>16</v>
      </c>
      <c r="E9" s="417" t="s">
        <v>159</v>
      </c>
      <c r="F9" s="209" t="s">
        <v>153</v>
      </c>
      <c r="G9" s="210" t="s">
        <v>443</v>
      </c>
      <c r="H9" s="381" t="s">
        <v>154</v>
      </c>
      <c r="I9" s="417" t="s">
        <v>159</v>
      </c>
      <c r="J9" s="209" t="s">
        <v>153</v>
      </c>
      <c r="K9" s="210" t="s">
        <v>443</v>
      </c>
      <c r="L9" s="210" t="s">
        <v>160</v>
      </c>
      <c r="M9" s="417" t="s">
        <v>159</v>
      </c>
      <c r="N9" s="209" t="s">
        <v>153</v>
      </c>
      <c r="O9" s="210" t="s">
        <v>443</v>
      </c>
      <c r="P9" s="210" t="s">
        <v>161</v>
      </c>
      <c r="Q9" s="417" t="s">
        <v>159</v>
      </c>
      <c r="R9" s="209" t="s">
        <v>153</v>
      </c>
      <c r="S9" s="210" t="s">
        <v>443</v>
      </c>
      <c r="T9" s="210" t="s">
        <v>162</v>
      </c>
      <c r="U9" s="208" t="s">
        <v>159</v>
      </c>
      <c r="V9" s="209" t="s">
        <v>153</v>
      </c>
      <c r="W9" s="210" t="s">
        <v>443</v>
      </c>
      <c r="X9" s="210" t="s">
        <v>163</v>
      </c>
      <c r="Y9" s="525"/>
      <c r="Z9" s="15"/>
    </row>
    <row r="10" spans="1:26" s="12" customFormat="1" ht="13.5" outlineLevel="1" thickBot="1" x14ac:dyDescent="0.3">
      <c r="A10" s="446"/>
      <c r="B10" s="35"/>
      <c r="C10" s="36"/>
      <c r="D10" s="36"/>
      <c r="E10" s="418"/>
      <c r="F10" s="23"/>
      <c r="G10" s="24"/>
      <c r="H10" s="419"/>
      <c r="I10" s="418"/>
      <c r="J10" s="23"/>
      <c r="K10" s="25"/>
      <c r="L10" s="435"/>
      <c r="M10" s="418"/>
      <c r="N10" s="23"/>
      <c r="O10" s="25"/>
      <c r="P10" s="435"/>
      <c r="Q10" s="418"/>
      <c r="R10" s="23"/>
      <c r="S10" s="25"/>
      <c r="T10" s="435"/>
      <c r="U10" s="22"/>
      <c r="V10" s="23"/>
      <c r="W10" s="25"/>
      <c r="X10" s="25"/>
      <c r="Y10" s="447"/>
      <c r="Z10" s="10"/>
    </row>
    <row r="11" spans="1:26" s="1" customFormat="1" ht="13" outlineLevel="1" x14ac:dyDescent="0.3">
      <c r="A11" s="448" t="s">
        <v>17</v>
      </c>
      <c r="B11" s="38"/>
      <c r="C11" s="37"/>
      <c r="D11" s="37"/>
      <c r="E11" s="364"/>
      <c r="F11" s="27"/>
      <c r="G11" s="28"/>
      <c r="H11" s="394"/>
      <c r="I11" s="364"/>
      <c r="J11" s="27"/>
      <c r="K11" s="28"/>
      <c r="L11" s="360"/>
      <c r="M11" s="364"/>
      <c r="N11" s="27"/>
      <c r="O11" s="28"/>
      <c r="P11" s="360"/>
      <c r="Q11" s="364"/>
      <c r="R11" s="27"/>
      <c r="S11" s="28"/>
      <c r="T11" s="360"/>
      <c r="U11" s="26"/>
      <c r="V11" s="27"/>
      <c r="W11" s="28"/>
      <c r="X11" s="29"/>
      <c r="Y11" s="449"/>
      <c r="Z11" s="15"/>
    </row>
    <row r="12" spans="1:26" s="60" customFormat="1" ht="13" outlineLevel="1" x14ac:dyDescent="0.3">
      <c r="A12" s="450"/>
      <c r="B12" s="61"/>
      <c r="C12" s="178"/>
      <c r="D12" s="408"/>
      <c r="E12" s="420"/>
      <c r="F12" s="62"/>
      <c r="G12" s="63"/>
      <c r="H12" s="382"/>
      <c r="I12" s="420"/>
      <c r="J12" s="62"/>
      <c r="K12" s="63"/>
      <c r="L12" s="301"/>
      <c r="M12" s="443"/>
      <c r="N12" s="62"/>
      <c r="O12" s="63"/>
      <c r="P12" s="301"/>
      <c r="Q12" s="420"/>
      <c r="R12" s="62"/>
      <c r="S12" s="63"/>
      <c r="T12" s="301"/>
      <c r="U12" s="175"/>
      <c r="V12" s="62"/>
      <c r="W12" s="63"/>
      <c r="X12" s="63"/>
      <c r="Y12" s="126"/>
      <c r="Z12" s="15"/>
    </row>
    <row r="13" spans="1:26" s="2" customFormat="1" ht="13" outlineLevel="1" x14ac:dyDescent="0.3">
      <c r="A13" s="451" t="s">
        <v>38</v>
      </c>
      <c r="B13" s="65"/>
      <c r="C13" s="179"/>
      <c r="D13" s="409"/>
      <c r="E13" s="421"/>
      <c r="F13" s="66"/>
      <c r="G13" s="67"/>
      <c r="H13" s="383"/>
      <c r="I13" s="421"/>
      <c r="J13" s="66"/>
      <c r="K13" s="67"/>
      <c r="L13" s="302"/>
      <c r="M13" s="444"/>
      <c r="N13" s="66"/>
      <c r="O13" s="67"/>
      <c r="P13" s="302"/>
      <c r="Q13" s="421"/>
      <c r="R13" s="66"/>
      <c r="S13" s="67"/>
      <c r="T13" s="302"/>
      <c r="U13" s="176"/>
      <c r="V13" s="66"/>
      <c r="W13" s="67"/>
      <c r="X13" s="67"/>
      <c r="Y13" s="127"/>
      <c r="Z13" s="15"/>
    </row>
    <row r="14" spans="1:26" s="2" customFormat="1" ht="13" outlineLevel="1" x14ac:dyDescent="0.3">
      <c r="A14" s="451"/>
      <c r="B14" s="65"/>
      <c r="C14" s="179"/>
      <c r="D14" s="409"/>
      <c r="E14" s="421"/>
      <c r="F14" s="66"/>
      <c r="G14" s="67"/>
      <c r="H14" s="383"/>
      <c r="I14" s="421"/>
      <c r="J14" s="66"/>
      <c r="K14" s="67"/>
      <c r="L14" s="302"/>
      <c r="M14" s="444"/>
      <c r="N14" s="66"/>
      <c r="O14" s="67"/>
      <c r="P14" s="302"/>
      <c r="Q14" s="421"/>
      <c r="R14" s="66"/>
      <c r="S14" s="67"/>
      <c r="T14" s="302"/>
      <c r="U14" s="176"/>
      <c r="V14" s="66"/>
      <c r="W14" s="67"/>
      <c r="X14" s="67"/>
      <c r="Y14" s="127"/>
      <c r="Z14" s="15"/>
    </row>
    <row r="15" spans="1:26" s="4" customFormat="1" ht="13" outlineLevel="1" x14ac:dyDescent="0.3">
      <c r="A15" s="451" t="s">
        <v>39</v>
      </c>
      <c r="B15" s="68"/>
      <c r="C15" s="166"/>
      <c r="D15" s="70"/>
      <c r="E15" s="72"/>
      <c r="F15" s="69"/>
      <c r="G15" s="71"/>
      <c r="H15" s="384"/>
      <c r="I15" s="72"/>
      <c r="J15" s="69"/>
      <c r="K15" s="71"/>
      <c r="L15" s="303"/>
      <c r="M15" s="72"/>
      <c r="N15" s="69"/>
      <c r="O15" s="71"/>
      <c r="P15" s="303"/>
      <c r="Q15" s="72"/>
      <c r="R15" s="69"/>
      <c r="S15" s="71"/>
      <c r="T15" s="303"/>
      <c r="U15" s="152"/>
      <c r="V15" s="69"/>
      <c r="W15" s="71"/>
      <c r="X15" s="71"/>
      <c r="Y15" s="128"/>
      <c r="Z15" s="16"/>
    </row>
    <row r="16" spans="1:26" outlineLevel="1" x14ac:dyDescent="0.25">
      <c r="A16" s="452"/>
      <c r="B16" s="404"/>
      <c r="C16" s="180"/>
      <c r="D16" s="308"/>
      <c r="E16" s="77" t="s">
        <v>64</v>
      </c>
      <c r="F16" s="68">
        <v>1</v>
      </c>
      <c r="G16" s="75"/>
      <c r="H16" s="385">
        <f>ROUND(F16*G16,0)</f>
        <v>0</v>
      </c>
      <c r="I16" s="77" t="s">
        <v>64</v>
      </c>
      <c r="J16" s="68">
        <v>1</v>
      </c>
      <c r="K16" s="474">
        <f>MROUND(G16*(100%+$M$2),100)</f>
        <v>0</v>
      </c>
      <c r="L16" s="185">
        <f t="shared" ref="L16" si="0">ROUND(J16*K16,0)</f>
        <v>0</v>
      </c>
      <c r="M16" s="77" t="s">
        <v>64</v>
      </c>
      <c r="N16" s="68">
        <v>1</v>
      </c>
      <c r="O16" s="474">
        <f>MROUND(K16*(100%+$M$2),100)</f>
        <v>0</v>
      </c>
      <c r="P16" s="185">
        <f>ROUND(N16*O16,0)</f>
        <v>0</v>
      </c>
      <c r="Q16" s="77" t="s">
        <v>64</v>
      </c>
      <c r="R16" s="68">
        <v>1</v>
      </c>
      <c r="S16" s="474">
        <f>MROUND(O16*(100%+$M$2),100)</f>
        <v>0</v>
      </c>
      <c r="T16" s="185">
        <f>ROUND(R16*S16,0)</f>
        <v>0</v>
      </c>
      <c r="U16" s="153" t="s">
        <v>64</v>
      </c>
      <c r="V16" s="68">
        <v>1</v>
      </c>
      <c r="W16" s="76">
        <f>MROUND(S16*(100%+$M$2),100)</f>
        <v>0</v>
      </c>
      <c r="X16" s="76">
        <f>MROUND(V16*W16,100)</f>
        <v>0</v>
      </c>
      <c r="Y16" s="129">
        <f t="shared" ref="Y16" si="1">H16+L16+P16+T16+X16</f>
        <v>0</v>
      </c>
      <c r="Z16" s="17"/>
    </row>
    <row r="17" spans="1:27" outlineLevel="1" x14ac:dyDescent="0.25">
      <c r="A17" s="452"/>
      <c r="B17" s="404"/>
      <c r="C17" s="180"/>
      <c r="D17" s="308"/>
      <c r="E17" s="77"/>
      <c r="F17" s="68"/>
      <c r="G17" s="75"/>
      <c r="H17" s="385"/>
      <c r="I17" s="77"/>
      <c r="J17" s="68"/>
      <c r="K17" s="474"/>
      <c r="L17" s="185"/>
      <c r="M17" s="77"/>
      <c r="N17" s="68"/>
      <c r="O17" s="474"/>
      <c r="P17" s="185"/>
      <c r="Q17" s="445"/>
      <c r="R17" s="68"/>
      <c r="S17" s="474"/>
      <c r="T17" s="185"/>
      <c r="U17" s="405"/>
      <c r="V17" s="68"/>
      <c r="W17" s="76"/>
      <c r="X17" s="76"/>
      <c r="Y17" s="129"/>
      <c r="Z17" s="17"/>
      <c r="AA17" s="125"/>
    </row>
    <row r="18" spans="1:27" ht="13" outlineLevel="1" x14ac:dyDescent="0.3">
      <c r="A18" s="452"/>
      <c r="B18" s="79"/>
      <c r="C18" s="172"/>
      <c r="D18" s="308"/>
      <c r="E18" s="77"/>
      <c r="F18" s="68"/>
      <c r="G18" s="75"/>
      <c r="H18" s="384"/>
      <c r="I18" s="77"/>
      <c r="J18" s="68"/>
      <c r="K18" s="474"/>
      <c r="L18" s="303"/>
      <c r="M18" s="77"/>
      <c r="N18" s="68"/>
      <c r="O18" s="474"/>
      <c r="P18" s="303"/>
      <c r="Q18" s="77"/>
      <c r="R18" s="68"/>
      <c r="S18" s="474"/>
      <c r="T18" s="303"/>
      <c r="U18" s="153"/>
      <c r="V18" s="68"/>
      <c r="W18" s="71"/>
      <c r="X18" s="71"/>
      <c r="Y18" s="128"/>
      <c r="Z18" s="18"/>
    </row>
    <row r="19" spans="1:27" ht="13" outlineLevel="1" x14ac:dyDescent="0.3">
      <c r="A19" s="451" t="s">
        <v>18</v>
      </c>
      <c r="B19" s="73"/>
      <c r="C19" s="166"/>
      <c r="D19" s="308"/>
      <c r="E19" s="72"/>
      <c r="F19" s="70"/>
      <c r="G19" s="71"/>
      <c r="H19" s="384"/>
      <c r="I19" s="77"/>
      <c r="J19" s="70"/>
      <c r="K19" s="474"/>
      <c r="L19" s="303"/>
      <c r="M19" s="72"/>
      <c r="N19" s="70"/>
      <c r="O19" s="474"/>
      <c r="P19" s="303"/>
      <c r="Q19" s="72"/>
      <c r="R19" s="70"/>
      <c r="S19" s="474"/>
      <c r="T19" s="303"/>
      <c r="U19" s="152"/>
      <c r="V19" s="70"/>
      <c r="W19" s="71"/>
      <c r="X19" s="71"/>
      <c r="Y19" s="128"/>
      <c r="Z19" s="10"/>
    </row>
    <row r="20" spans="1:27" ht="13" outlineLevel="1" x14ac:dyDescent="0.3">
      <c r="A20" s="452"/>
      <c r="B20" s="406"/>
      <c r="C20" s="172"/>
      <c r="D20" s="308"/>
      <c r="E20" s="77" t="s">
        <v>155</v>
      </c>
      <c r="F20" s="68"/>
      <c r="G20" s="75"/>
      <c r="H20" s="385">
        <f t="shared" ref="H20" si="2">ROUND(F20*G20,0)</f>
        <v>0</v>
      </c>
      <c r="I20" s="445" t="s">
        <v>155</v>
      </c>
      <c r="J20" s="68"/>
      <c r="K20" s="474">
        <f>ROUND(G20*(100%+$M$2),0)</f>
        <v>0</v>
      </c>
      <c r="L20" s="185">
        <f>ROUND(J20*K20,0)</f>
        <v>0</v>
      </c>
      <c r="M20" s="445" t="s">
        <v>155</v>
      </c>
      <c r="N20" s="68"/>
      <c r="O20" s="474">
        <f>ROUND(K20*(100%+$M$2),0)</f>
        <v>0</v>
      </c>
      <c r="P20" s="185">
        <f>ROUND(N20*O20,0)</f>
        <v>0</v>
      </c>
      <c r="Q20" s="77" t="s">
        <v>155</v>
      </c>
      <c r="R20" s="68"/>
      <c r="S20" s="474">
        <f>ROUND(O20*(100%+$M$2),0)</f>
        <v>0</v>
      </c>
      <c r="T20" s="185">
        <f>MROUND(R20*S20,100)</f>
        <v>0</v>
      </c>
      <c r="U20" s="153" t="s">
        <v>155</v>
      </c>
      <c r="V20" s="68"/>
      <c r="W20" s="76">
        <f>ROUND(S20*(100%+$M$2),0)</f>
        <v>0</v>
      </c>
      <c r="X20" s="76">
        <f>MROUND(V20*W20,100)</f>
        <v>0</v>
      </c>
      <c r="Y20" s="129">
        <f>H20+L20+P20+T20+X20</f>
        <v>0</v>
      </c>
      <c r="Z20" s="18"/>
    </row>
    <row r="21" spans="1:27" ht="13" outlineLevel="1" x14ac:dyDescent="0.25">
      <c r="A21" s="453"/>
      <c r="B21" s="74"/>
      <c r="C21" s="159"/>
      <c r="D21" s="308"/>
      <c r="E21" s="77"/>
      <c r="F21" s="68"/>
      <c r="G21" s="75"/>
      <c r="H21" s="384"/>
      <c r="I21" s="77"/>
      <c r="J21" s="68"/>
      <c r="K21" s="71"/>
      <c r="L21" s="303"/>
      <c r="M21" s="77"/>
      <c r="N21" s="68"/>
      <c r="O21" s="71"/>
      <c r="P21" s="303"/>
      <c r="Q21" s="77"/>
      <c r="R21" s="68"/>
      <c r="S21" s="71"/>
      <c r="T21" s="303"/>
      <c r="U21" s="153"/>
      <c r="V21" s="68"/>
      <c r="W21" s="71"/>
      <c r="X21" s="71"/>
      <c r="Y21" s="128"/>
      <c r="Z21" s="10"/>
    </row>
    <row r="22" spans="1:27" s="3" customFormat="1" ht="13" outlineLevel="1" x14ac:dyDescent="0.3">
      <c r="A22" s="454" t="s">
        <v>40</v>
      </c>
      <c r="B22" s="108"/>
      <c r="C22" s="173"/>
      <c r="D22" s="410"/>
      <c r="E22" s="112"/>
      <c r="F22" s="109"/>
      <c r="G22" s="110"/>
      <c r="H22" s="386">
        <f>SUM(H12:H21)</f>
        <v>0</v>
      </c>
      <c r="I22" s="112"/>
      <c r="J22" s="109"/>
      <c r="K22" s="110"/>
      <c r="L22" s="304">
        <f>SUM(L12:L21)</f>
        <v>0</v>
      </c>
      <c r="M22" s="112"/>
      <c r="N22" s="109"/>
      <c r="O22" s="110"/>
      <c r="P22" s="304">
        <f>SUM(P12:P21)</f>
        <v>0</v>
      </c>
      <c r="Q22" s="112"/>
      <c r="R22" s="109"/>
      <c r="S22" s="110"/>
      <c r="T22" s="304">
        <f>SUM(T12:T21)</f>
        <v>0</v>
      </c>
      <c r="U22" s="170"/>
      <c r="V22" s="109"/>
      <c r="W22" s="110"/>
      <c r="X22" s="111">
        <f>SUM(X12:X21)</f>
        <v>0</v>
      </c>
      <c r="Y22" s="130">
        <f>SUM(Y12:Y21)</f>
        <v>0</v>
      </c>
      <c r="Z22" s="19" t="str">
        <f>IF(SUM(H22,L22,P22,T22,X22)=Y22,"Ties", "Doesn't Foot")</f>
        <v>Ties</v>
      </c>
    </row>
    <row r="23" spans="1:27" ht="13" outlineLevel="1" x14ac:dyDescent="0.25">
      <c r="A23" s="455"/>
      <c r="B23" s="105"/>
      <c r="C23" s="181"/>
      <c r="D23" s="411"/>
      <c r="E23" s="90"/>
      <c r="F23" s="88"/>
      <c r="G23" s="305"/>
      <c r="H23" s="387"/>
      <c r="I23" s="371"/>
      <c r="J23" s="106"/>
      <c r="K23" s="107"/>
      <c r="L23" s="306"/>
      <c r="M23" s="371"/>
      <c r="N23" s="106"/>
      <c r="O23" s="107"/>
      <c r="P23" s="306"/>
      <c r="Q23" s="371"/>
      <c r="R23" s="106"/>
      <c r="S23" s="107"/>
      <c r="T23" s="306"/>
      <c r="U23" s="177"/>
      <c r="V23" s="106"/>
      <c r="W23" s="107"/>
      <c r="X23" s="107"/>
      <c r="Y23" s="131"/>
      <c r="Z23" s="10"/>
    </row>
    <row r="24" spans="1:27" s="4" customFormat="1" ht="13" outlineLevel="1" x14ac:dyDescent="0.3">
      <c r="A24" s="451" t="s">
        <v>439</v>
      </c>
      <c r="B24" s="65"/>
      <c r="C24" s="157"/>
      <c r="D24" s="70"/>
      <c r="E24" s="72"/>
      <c r="F24" s="69"/>
      <c r="G24" s="71"/>
      <c r="H24" s="384"/>
      <c r="I24" s="72"/>
      <c r="J24" s="69"/>
      <c r="K24" s="71"/>
      <c r="L24" s="303"/>
      <c r="M24" s="72"/>
      <c r="N24" s="69"/>
      <c r="O24" s="71"/>
      <c r="P24" s="303"/>
      <c r="Q24" s="72"/>
      <c r="R24" s="69"/>
      <c r="S24" s="71"/>
      <c r="T24" s="303"/>
      <c r="U24" s="152"/>
      <c r="V24" s="69"/>
      <c r="W24" s="71"/>
      <c r="X24" s="71"/>
      <c r="Y24" s="128"/>
      <c r="Z24" s="16"/>
    </row>
    <row r="25" spans="1:27" s="4" customFormat="1" ht="13" outlineLevel="1" x14ac:dyDescent="0.3">
      <c r="A25" s="451"/>
      <c r="B25" s="65"/>
      <c r="C25" s="157"/>
      <c r="D25" s="70"/>
      <c r="E25" s="72"/>
      <c r="F25" s="69"/>
      <c r="G25" s="71"/>
      <c r="H25" s="384"/>
      <c r="I25" s="72"/>
      <c r="J25" s="69"/>
      <c r="K25" s="71"/>
      <c r="L25" s="303"/>
      <c r="M25" s="72"/>
      <c r="N25" s="69"/>
      <c r="O25" s="71"/>
      <c r="P25" s="303"/>
      <c r="Q25" s="72"/>
      <c r="R25" s="69"/>
      <c r="S25" s="71"/>
      <c r="T25" s="303"/>
      <c r="U25" s="152"/>
      <c r="V25" s="69"/>
      <c r="W25" s="71"/>
      <c r="X25" s="71"/>
      <c r="Y25" s="128"/>
      <c r="Z25" s="16"/>
    </row>
    <row r="26" spans="1:27" s="4" customFormat="1" ht="13" outlineLevel="1" x14ac:dyDescent="0.3">
      <c r="A26" s="519" t="s">
        <v>444</v>
      </c>
      <c r="B26" s="68"/>
      <c r="C26" s="182"/>
      <c r="D26" s="70"/>
      <c r="E26" s="72"/>
      <c r="F26" s="69"/>
      <c r="G26" s="71"/>
      <c r="H26" s="384"/>
      <c r="I26" s="72"/>
      <c r="J26" s="69"/>
      <c r="K26" s="71"/>
      <c r="L26" s="303"/>
      <c r="M26" s="72"/>
      <c r="N26" s="69"/>
      <c r="O26" s="71"/>
      <c r="P26" s="303"/>
      <c r="Q26" s="72"/>
      <c r="R26" s="69"/>
      <c r="S26" s="71"/>
      <c r="T26" s="303"/>
      <c r="U26" s="152"/>
      <c r="V26" s="69"/>
      <c r="W26" s="71"/>
      <c r="X26" s="71"/>
      <c r="Y26" s="128"/>
      <c r="Z26" s="16"/>
    </row>
    <row r="27" spans="1:27" ht="13" outlineLevel="1" x14ac:dyDescent="0.3">
      <c r="A27" s="503" t="str">
        <f>IF(A$26="&lt;Field Office&gt;", "Program Staff", CONCATENATE(A$26," Program Staff"))</f>
        <v>TUNIS OFFICE Program Staff</v>
      </c>
      <c r="B27" s="73"/>
      <c r="C27" s="183"/>
      <c r="D27" s="308"/>
      <c r="E27" s="72"/>
      <c r="F27" s="70"/>
      <c r="G27" s="71"/>
      <c r="H27" s="384"/>
      <c r="I27" s="72"/>
      <c r="J27" s="70"/>
      <c r="K27" s="71"/>
      <c r="L27" s="303"/>
      <c r="M27" s="72"/>
      <c r="N27" s="70"/>
      <c r="O27" s="71"/>
      <c r="P27" s="303"/>
      <c r="Q27" s="72"/>
      <c r="R27" s="70"/>
      <c r="S27" s="71"/>
      <c r="T27" s="303"/>
      <c r="U27" s="152"/>
      <c r="V27" s="70"/>
      <c r="W27" s="71"/>
      <c r="X27" s="71"/>
      <c r="Y27" s="128"/>
      <c r="Z27" s="16"/>
    </row>
    <row r="28" spans="1:27" ht="13" outlineLevel="1" x14ac:dyDescent="0.3">
      <c r="A28" s="451"/>
      <c r="B28" s="73"/>
      <c r="C28" s="183"/>
      <c r="D28" s="308"/>
      <c r="E28" s="77" t="s">
        <v>64</v>
      </c>
      <c r="F28" s="68"/>
      <c r="G28" s="75"/>
      <c r="H28" s="385">
        <f t="shared" ref="H28" si="3">MROUND(F28*G28,100)</f>
        <v>0</v>
      </c>
      <c r="I28" s="77" t="s">
        <v>64</v>
      </c>
      <c r="J28" s="68">
        <v>1</v>
      </c>
      <c r="K28" s="474">
        <f t="shared" ref="K28" si="4">MROUND(G28*(100%+$M$3),100)</f>
        <v>0</v>
      </c>
      <c r="L28" s="185">
        <f>ROUND(J28*K28,0)</f>
        <v>0</v>
      </c>
      <c r="M28" s="77" t="s">
        <v>64</v>
      </c>
      <c r="N28" s="68">
        <v>1</v>
      </c>
      <c r="O28" s="474">
        <f t="shared" ref="O28" si="5">MROUND(K28*(100%+$M$3),100)</f>
        <v>0</v>
      </c>
      <c r="P28" s="185">
        <f t="shared" ref="P28" si="6">ROUND(N28*O28,0)</f>
        <v>0</v>
      </c>
      <c r="Q28" s="77" t="s">
        <v>64</v>
      </c>
      <c r="R28" s="68">
        <v>1</v>
      </c>
      <c r="S28" s="474">
        <f t="shared" ref="S28" si="7">MROUND(O28*(100%+$M$3),100)</f>
        <v>0</v>
      </c>
      <c r="T28" s="185">
        <f t="shared" ref="T28" si="8">ROUND(R28*S28,0)</f>
        <v>0</v>
      </c>
      <c r="U28" s="153" t="s">
        <v>64</v>
      </c>
      <c r="V28" s="68">
        <v>1</v>
      </c>
      <c r="W28" s="76">
        <f t="shared" ref="W28" si="9">ROUND(S28*(100%+$M$3),0)</f>
        <v>0</v>
      </c>
      <c r="X28" s="76">
        <f t="shared" ref="X28" si="10">ROUND(V28*W28,0)</f>
        <v>0</v>
      </c>
      <c r="Y28" s="129">
        <f t="shared" ref="Y28" si="11">H28+L28+P28+T28+X28</f>
        <v>0</v>
      </c>
      <c r="Z28" s="16"/>
    </row>
    <row r="29" spans="1:27" s="6" customFormat="1" ht="13" outlineLevel="1" x14ac:dyDescent="0.3">
      <c r="A29" s="451"/>
      <c r="B29" s="91"/>
      <c r="C29" s="183"/>
      <c r="D29" s="308"/>
      <c r="E29" s="72"/>
      <c r="F29" s="70"/>
      <c r="G29" s="71"/>
      <c r="H29" s="384"/>
      <c r="I29" s="72"/>
      <c r="J29" s="70"/>
      <c r="K29" s="71"/>
      <c r="L29" s="303"/>
      <c r="M29" s="72"/>
      <c r="N29" s="70"/>
      <c r="O29" s="71"/>
      <c r="P29" s="303"/>
      <c r="Q29" s="72"/>
      <c r="R29" s="70"/>
      <c r="S29" s="71"/>
      <c r="T29" s="303"/>
      <c r="U29" s="152"/>
      <c r="V29" s="70"/>
      <c r="W29" s="71"/>
      <c r="X29" s="71"/>
      <c r="Y29" s="128"/>
      <c r="Z29" s="16"/>
    </row>
    <row r="30" spans="1:27" s="6" customFormat="1" ht="13" outlineLevel="1" x14ac:dyDescent="0.3">
      <c r="A30" s="451" t="str">
        <f>IF(A$26="&lt;Head Office&gt;", "Operational Staff", CONCATENATE(A$26," Operational Staff"))</f>
        <v>TUNIS OFFICE Operational Staff</v>
      </c>
      <c r="B30" s="91"/>
      <c r="C30" s="183"/>
      <c r="D30" s="308"/>
      <c r="E30" s="72"/>
      <c r="F30" s="70"/>
      <c r="G30" s="71"/>
      <c r="H30" s="384"/>
      <c r="I30" s="72"/>
      <c r="J30" s="70"/>
      <c r="K30" s="71"/>
      <c r="L30" s="303"/>
      <c r="M30" s="72"/>
      <c r="N30" s="70"/>
      <c r="O30" s="71"/>
      <c r="P30" s="303"/>
      <c r="Q30" s="72"/>
      <c r="R30" s="70"/>
      <c r="S30" s="71"/>
      <c r="T30" s="303"/>
      <c r="U30" s="152"/>
      <c r="V30" s="70"/>
      <c r="W30" s="71"/>
      <c r="X30" s="71"/>
      <c r="Y30" s="128"/>
      <c r="Z30" s="16"/>
    </row>
    <row r="31" spans="1:27" outlineLevel="1" x14ac:dyDescent="0.25">
      <c r="A31" s="452"/>
      <c r="B31" s="406"/>
      <c r="C31" s="158"/>
      <c r="D31" s="308"/>
      <c r="E31" s="77" t="s">
        <v>64</v>
      </c>
      <c r="F31" s="68"/>
      <c r="G31" s="75"/>
      <c r="H31" s="385">
        <f>MROUND(F31*G31,100)</f>
        <v>0</v>
      </c>
      <c r="I31" s="77" t="s">
        <v>64</v>
      </c>
      <c r="J31" s="68">
        <v>1</v>
      </c>
      <c r="K31" s="474">
        <f>MROUND(G31*(100%+$M$3),100)</f>
        <v>0</v>
      </c>
      <c r="L31" s="185">
        <f>ROUND(J31*K31,0)</f>
        <v>0</v>
      </c>
      <c r="M31" s="77" t="s">
        <v>64</v>
      </c>
      <c r="N31" s="68">
        <v>1</v>
      </c>
      <c r="O31" s="474">
        <f>MROUND(K31*(100%+$M$3),100)</f>
        <v>0</v>
      </c>
      <c r="P31" s="185">
        <f>ROUND(N31*O31,0)</f>
        <v>0</v>
      </c>
      <c r="Q31" s="77" t="s">
        <v>64</v>
      </c>
      <c r="R31" s="68">
        <v>1</v>
      </c>
      <c r="S31" s="474">
        <f>MROUND(O31*(100%+$M$3),100)</f>
        <v>0</v>
      </c>
      <c r="T31" s="185">
        <f>ROUND(R31*S31,0)</f>
        <v>0</v>
      </c>
      <c r="U31" s="153" t="s">
        <v>64</v>
      </c>
      <c r="V31" s="68">
        <v>1</v>
      </c>
      <c r="W31" s="76">
        <f>MROUND(S31*(100%+$M$3),100)</f>
        <v>0</v>
      </c>
      <c r="X31" s="76">
        <f>ROUND(V31*W31,0)</f>
        <v>0</v>
      </c>
      <c r="Y31" s="129">
        <f t="shared" ref="Y31:Y37" si="12">H31+L31+P31+T31+X31</f>
        <v>0</v>
      </c>
      <c r="Z31" s="17"/>
    </row>
    <row r="32" spans="1:27" s="6" customFormat="1" ht="13" outlineLevel="1" x14ac:dyDescent="0.3">
      <c r="A32" s="465"/>
      <c r="B32" s="79"/>
      <c r="C32" s="172"/>
      <c r="D32" s="308"/>
      <c r="E32" s="72"/>
      <c r="F32" s="70"/>
      <c r="G32" s="71"/>
      <c r="H32" s="384"/>
      <c r="I32" s="72"/>
      <c r="J32" s="70"/>
      <c r="K32" s="71"/>
      <c r="L32" s="303"/>
      <c r="M32" s="72"/>
      <c r="N32" s="70"/>
      <c r="O32" s="71"/>
      <c r="P32" s="303"/>
      <c r="Q32" s="72"/>
      <c r="R32" s="70"/>
      <c r="S32" s="71"/>
      <c r="T32" s="303"/>
      <c r="U32" s="152"/>
      <c r="V32" s="70"/>
      <c r="W32" s="71"/>
      <c r="X32" s="71"/>
      <c r="Y32" s="128"/>
      <c r="Z32" s="18"/>
    </row>
    <row r="33" spans="1:26" s="476" customFormat="1" ht="13" outlineLevel="1" x14ac:dyDescent="0.3">
      <c r="A33" s="519" t="s">
        <v>448</v>
      </c>
      <c r="B33" s="70"/>
      <c r="C33" s="182"/>
      <c r="D33" s="70"/>
      <c r="E33" s="72"/>
      <c r="F33" s="69"/>
      <c r="G33" s="71"/>
      <c r="H33" s="384"/>
      <c r="I33" s="72"/>
      <c r="J33" s="69"/>
      <c r="K33" s="71"/>
      <c r="L33" s="303"/>
      <c r="M33" s="72"/>
      <c r="N33" s="69"/>
      <c r="O33" s="71"/>
      <c r="P33" s="303"/>
      <c r="Q33" s="72"/>
      <c r="R33" s="69"/>
      <c r="S33" s="71"/>
      <c r="T33" s="303"/>
      <c r="U33" s="152"/>
      <c r="V33" s="69"/>
      <c r="W33" s="71"/>
      <c r="X33" s="71"/>
      <c r="Y33" s="128"/>
      <c r="Z33" s="16"/>
    </row>
    <row r="34" spans="1:26" s="6" customFormat="1" ht="13" outlineLevel="1" x14ac:dyDescent="0.3">
      <c r="A34" s="451" t="str">
        <f>IF(A$33="&lt;Field Office&gt;", "Program Staff", CONCATENATE(A$33," Program Staff"))</f>
        <v>FIELD OFFICE Program Staff</v>
      </c>
      <c r="B34" s="91"/>
      <c r="C34" s="183"/>
      <c r="D34" s="308"/>
      <c r="E34" s="72"/>
      <c r="F34" s="70"/>
      <c r="G34" s="71"/>
      <c r="H34" s="384"/>
      <c r="I34" s="72"/>
      <c r="J34" s="70"/>
      <c r="K34" s="71"/>
      <c r="L34" s="303"/>
      <c r="M34" s="72"/>
      <c r="N34" s="70"/>
      <c r="O34" s="71"/>
      <c r="P34" s="303"/>
      <c r="Q34" s="72"/>
      <c r="R34" s="70"/>
      <c r="S34" s="71"/>
      <c r="T34" s="303"/>
      <c r="U34" s="152"/>
      <c r="V34" s="70"/>
      <c r="W34" s="71"/>
      <c r="X34" s="71"/>
      <c r="Y34" s="128"/>
      <c r="Z34" s="16"/>
    </row>
    <row r="35" spans="1:26" ht="13" outlineLevel="1" x14ac:dyDescent="0.3">
      <c r="A35" s="452"/>
      <c r="B35" s="406"/>
      <c r="C35" s="158"/>
      <c r="D35" s="308"/>
      <c r="E35" s="77" t="s">
        <v>64</v>
      </c>
      <c r="F35" s="68"/>
      <c r="G35" s="75"/>
      <c r="H35" s="385">
        <f>MROUND(F35*G35,100)</f>
        <v>0</v>
      </c>
      <c r="I35" s="77" t="s">
        <v>64</v>
      </c>
      <c r="J35" s="70">
        <v>1</v>
      </c>
      <c r="K35" s="474">
        <f>MROUND(G35*(100%+$M$3),100)</f>
        <v>0</v>
      </c>
      <c r="L35" s="185">
        <f t="shared" ref="L35:L37" si="13">ROUND(J35*K35,0)</f>
        <v>0</v>
      </c>
      <c r="M35" s="77" t="s">
        <v>64</v>
      </c>
      <c r="N35" s="68">
        <v>1</v>
      </c>
      <c r="O35" s="474">
        <f t="shared" ref="O35:O37" si="14">MROUND(K35*(100%+$M$3),100)</f>
        <v>0</v>
      </c>
      <c r="P35" s="185">
        <f t="shared" ref="P35:P37" si="15">ROUND(N35*O35,0)</f>
        <v>0</v>
      </c>
      <c r="Q35" s="77" t="s">
        <v>64</v>
      </c>
      <c r="R35" s="68">
        <v>1</v>
      </c>
      <c r="S35" s="474">
        <f t="shared" ref="S35:S37" si="16">MROUND(O35*(100%+$M$3),100)</f>
        <v>0</v>
      </c>
      <c r="T35" s="185">
        <f t="shared" ref="T35:T37" si="17">ROUND(R35*S35,0)</f>
        <v>0</v>
      </c>
      <c r="U35" s="153" t="s">
        <v>64</v>
      </c>
      <c r="V35" s="68"/>
      <c r="W35" s="76">
        <f t="shared" ref="W35" si="18">ROUND(S35*(100%+$M$3),0)</f>
        <v>0</v>
      </c>
      <c r="X35" s="76">
        <f>MROUND(V35*W35,100)</f>
        <v>0</v>
      </c>
      <c r="Y35" s="129">
        <f t="shared" si="12"/>
        <v>0</v>
      </c>
      <c r="Z35" s="18"/>
    </row>
    <row r="36" spans="1:26" s="6" customFormat="1" ht="13" outlineLevel="1" x14ac:dyDescent="0.3">
      <c r="A36" s="451" t="str">
        <f>IF(A$33="&lt;Field Office&gt;", "Operational Staff", CONCATENATE(A$33," Operational Staff"))</f>
        <v>FIELD OFFICE Operational Staff</v>
      </c>
      <c r="B36" s="91"/>
      <c r="C36" s="183"/>
      <c r="D36" s="308"/>
      <c r="E36" s="72"/>
      <c r="F36" s="70"/>
      <c r="G36" s="71"/>
      <c r="H36" s="384"/>
      <c r="I36" s="72"/>
      <c r="J36" s="70"/>
      <c r="K36" s="71"/>
      <c r="L36" s="303"/>
      <c r="M36" s="72"/>
      <c r="N36" s="70">
        <v>1</v>
      </c>
      <c r="O36" s="71"/>
      <c r="P36" s="303"/>
      <c r="Q36" s="72"/>
      <c r="R36" s="70"/>
      <c r="S36" s="71"/>
      <c r="T36" s="303"/>
      <c r="U36" s="152"/>
      <c r="V36" s="70"/>
      <c r="W36" s="71"/>
      <c r="X36" s="71"/>
      <c r="Y36" s="128"/>
      <c r="Z36" s="16"/>
    </row>
    <row r="37" spans="1:26" outlineLevel="1" x14ac:dyDescent="0.25">
      <c r="A37" s="452"/>
      <c r="B37" s="406"/>
      <c r="C37" s="158"/>
      <c r="D37" s="308"/>
      <c r="E37" s="77" t="s">
        <v>64</v>
      </c>
      <c r="F37" s="68"/>
      <c r="G37" s="75"/>
      <c r="H37" s="385">
        <f t="shared" ref="H37" si="19">ROUND(F37*G37,0)</f>
        <v>0</v>
      </c>
      <c r="I37" s="77" t="s">
        <v>64</v>
      </c>
      <c r="J37" s="70">
        <v>1</v>
      </c>
      <c r="K37" s="474">
        <f t="shared" ref="K37" si="20">MROUND(G37*(100%+$M$3),100)</f>
        <v>0</v>
      </c>
      <c r="L37" s="185">
        <f t="shared" si="13"/>
        <v>0</v>
      </c>
      <c r="M37" s="77" t="s">
        <v>64</v>
      </c>
      <c r="N37" s="68">
        <v>1</v>
      </c>
      <c r="O37" s="474">
        <f t="shared" si="14"/>
        <v>0</v>
      </c>
      <c r="P37" s="185">
        <f t="shared" si="15"/>
        <v>0</v>
      </c>
      <c r="Q37" s="77" t="s">
        <v>64</v>
      </c>
      <c r="R37" s="68">
        <v>1</v>
      </c>
      <c r="S37" s="474">
        <f t="shared" si="16"/>
        <v>0</v>
      </c>
      <c r="T37" s="185">
        <f t="shared" si="17"/>
        <v>0</v>
      </c>
      <c r="U37" s="153" t="s">
        <v>64</v>
      </c>
      <c r="V37" s="68"/>
      <c r="W37" s="76">
        <f t="shared" ref="W37" si="21">ROUND(S37*(100%+$M$3),0)</f>
        <v>0</v>
      </c>
      <c r="X37" s="76">
        <f>MROUND(V37*W37,100)</f>
        <v>0</v>
      </c>
      <c r="Y37" s="129">
        <f t="shared" si="12"/>
        <v>0</v>
      </c>
      <c r="Z37" s="17"/>
    </row>
    <row r="38" spans="1:26" ht="13" outlineLevel="1" x14ac:dyDescent="0.25">
      <c r="A38" s="457"/>
      <c r="B38" s="78"/>
      <c r="C38" s="165"/>
      <c r="D38" s="334"/>
      <c r="E38" s="77"/>
      <c r="F38" s="68"/>
      <c r="G38" s="75"/>
      <c r="H38" s="384"/>
      <c r="I38" s="77"/>
      <c r="J38" s="68"/>
      <c r="K38" s="71"/>
      <c r="L38" s="303"/>
      <c r="M38" s="77"/>
      <c r="N38" s="68"/>
      <c r="O38" s="71"/>
      <c r="P38" s="303"/>
      <c r="Q38" s="77"/>
      <c r="R38" s="68"/>
      <c r="S38" s="71"/>
      <c r="T38" s="303"/>
      <c r="U38" s="153"/>
      <c r="V38" s="68"/>
      <c r="W38" s="71"/>
      <c r="X38" s="71"/>
      <c r="Y38" s="128"/>
      <c r="Z38" s="10"/>
    </row>
    <row r="39" spans="1:26" s="3" customFormat="1" ht="13" outlineLevel="1" x14ac:dyDescent="0.3">
      <c r="A39" s="454" t="s">
        <v>41</v>
      </c>
      <c r="B39" s="108"/>
      <c r="C39" s="173"/>
      <c r="D39" s="410"/>
      <c r="E39" s="112"/>
      <c r="F39" s="109"/>
      <c r="G39" s="110"/>
      <c r="H39" s="386">
        <f>SUM(H23:H38)</f>
        <v>0</v>
      </c>
      <c r="I39" s="112"/>
      <c r="J39" s="109"/>
      <c r="K39" s="110"/>
      <c r="L39" s="304">
        <f>SUM(L23:L38)</f>
        <v>0</v>
      </c>
      <c r="M39" s="112"/>
      <c r="N39" s="109"/>
      <c r="O39" s="110"/>
      <c r="P39" s="304">
        <f>SUM(P23:P38)</f>
        <v>0</v>
      </c>
      <c r="Q39" s="112"/>
      <c r="R39" s="109"/>
      <c r="S39" s="110"/>
      <c r="T39" s="304">
        <f>SUM(T23:T38)</f>
        <v>0</v>
      </c>
      <c r="U39" s="170"/>
      <c r="V39" s="109"/>
      <c r="W39" s="110"/>
      <c r="X39" s="111">
        <f>SUM(X23:X38)</f>
        <v>0</v>
      </c>
      <c r="Y39" s="130">
        <f>SUM(Y23:Y38)</f>
        <v>0</v>
      </c>
      <c r="Z39" s="19" t="str">
        <f>IF(SUM(H39,L39,P39,T39,X39)=Y39,"Ties", "Doesn't Foot")</f>
        <v>Ties</v>
      </c>
    </row>
    <row r="40" spans="1:26" outlineLevel="1" x14ac:dyDescent="0.25">
      <c r="A40" s="458"/>
      <c r="B40" s="82"/>
      <c r="C40" s="160"/>
      <c r="D40" s="313"/>
      <c r="E40" s="86"/>
      <c r="F40" s="83"/>
      <c r="G40" s="84"/>
      <c r="H40" s="388"/>
      <c r="I40" s="86"/>
      <c r="J40" s="83"/>
      <c r="K40" s="84"/>
      <c r="L40" s="307"/>
      <c r="M40" s="86"/>
      <c r="N40" s="83"/>
      <c r="O40" s="84"/>
      <c r="P40" s="307"/>
      <c r="Q40" s="86"/>
      <c r="R40" s="83"/>
      <c r="S40" s="84"/>
      <c r="T40" s="307"/>
      <c r="U40" s="154"/>
      <c r="V40" s="83"/>
      <c r="W40" s="84"/>
      <c r="X40" s="85"/>
      <c r="Y40" s="132"/>
      <c r="Z40" s="11"/>
    </row>
    <row r="41" spans="1:26" s="3" customFormat="1" ht="13.5" thickBot="1" x14ac:dyDescent="0.35">
      <c r="A41" s="459" t="s">
        <v>42</v>
      </c>
      <c r="B41" s="41"/>
      <c r="C41" s="161"/>
      <c r="D41" s="412"/>
      <c r="E41" s="45"/>
      <c r="F41" s="42"/>
      <c r="G41" s="43"/>
      <c r="H41" s="389">
        <f>H22+H39</f>
        <v>0</v>
      </c>
      <c r="I41" s="45"/>
      <c r="J41" s="42"/>
      <c r="K41" s="43"/>
      <c r="L41" s="290">
        <f>L22+L39</f>
        <v>0</v>
      </c>
      <c r="M41" s="45"/>
      <c r="N41" s="42"/>
      <c r="O41" s="43"/>
      <c r="P41" s="290">
        <f>P22+P39</f>
        <v>0</v>
      </c>
      <c r="Q41" s="45"/>
      <c r="R41" s="42"/>
      <c r="S41" s="43"/>
      <c r="T41" s="290">
        <f>T22+T39</f>
        <v>0</v>
      </c>
      <c r="U41" s="155"/>
      <c r="V41" s="42"/>
      <c r="W41" s="43"/>
      <c r="X41" s="44">
        <f>X22+X39</f>
        <v>0</v>
      </c>
      <c r="Y41" s="133">
        <f>Y22+Y39</f>
        <v>0</v>
      </c>
      <c r="Z41" t="str">
        <f>IF(SUM(H41,L41,P41,T41,X41)=Y41,"Ties", "ERROR")</f>
        <v>Ties</v>
      </c>
    </row>
    <row r="42" spans="1:26" s="352" customFormat="1" ht="13.5" thickBot="1" x14ac:dyDescent="0.35">
      <c r="A42" s="460"/>
      <c r="B42" s="348"/>
      <c r="C42" s="349"/>
      <c r="D42" s="349"/>
      <c r="E42" s="422"/>
      <c r="F42" s="349"/>
      <c r="G42" s="349"/>
      <c r="H42" s="423"/>
      <c r="I42" s="422"/>
      <c r="J42" s="349"/>
      <c r="K42" s="349"/>
      <c r="L42" s="436"/>
      <c r="M42" s="422"/>
      <c r="N42" s="349"/>
      <c r="O42" s="349"/>
      <c r="P42" s="436"/>
      <c r="Q42" s="422"/>
      <c r="R42" s="349"/>
      <c r="S42" s="349"/>
      <c r="T42" s="436"/>
      <c r="U42" s="350"/>
      <c r="V42" s="349"/>
      <c r="W42" s="349"/>
      <c r="X42" s="351"/>
      <c r="Y42" s="461"/>
      <c r="Z42"/>
    </row>
    <row r="43" spans="1:26" s="1" customFormat="1" ht="13" outlineLevel="1" x14ac:dyDescent="0.3">
      <c r="A43" s="448" t="s">
        <v>10</v>
      </c>
      <c r="B43" s="38"/>
      <c r="C43" s="37"/>
      <c r="D43" s="37"/>
      <c r="E43" s="364"/>
      <c r="F43" s="27"/>
      <c r="G43" s="28"/>
      <c r="H43" s="394"/>
      <c r="I43" s="364"/>
      <c r="J43" s="27"/>
      <c r="K43" s="28"/>
      <c r="L43" s="360"/>
      <c r="M43" s="364"/>
      <c r="N43" s="27"/>
      <c r="O43" s="28"/>
      <c r="P43" s="360"/>
      <c r="Q43" s="364"/>
      <c r="R43" s="27"/>
      <c r="S43" s="28"/>
      <c r="T43" s="360"/>
      <c r="U43" s="26"/>
      <c r="V43" s="27"/>
      <c r="W43" s="28"/>
      <c r="X43" s="29"/>
      <c r="Y43" s="449"/>
      <c r="Z43"/>
    </row>
    <row r="44" spans="1:26" outlineLevel="1" x14ac:dyDescent="0.25">
      <c r="A44" s="462"/>
      <c r="B44" s="87"/>
      <c r="C44" s="156"/>
      <c r="D44" s="357"/>
      <c r="E44" s="424"/>
      <c r="F44" s="309"/>
      <c r="G44" s="89"/>
      <c r="H44" s="390"/>
      <c r="I44" s="90"/>
      <c r="J44" s="376"/>
      <c r="K44" s="89"/>
      <c r="L44" s="288"/>
      <c r="M44" s="90"/>
      <c r="N44" s="88"/>
      <c r="O44" s="89"/>
      <c r="P44" s="288"/>
      <c r="Q44" s="90"/>
      <c r="R44" s="88"/>
      <c r="S44" s="89"/>
      <c r="T44" s="288"/>
      <c r="U44" s="151"/>
      <c r="V44" s="88"/>
      <c r="W44" s="89"/>
      <c r="X44" s="89"/>
      <c r="Y44" s="134"/>
    </row>
    <row r="45" spans="1:26" outlineLevel="1" x14ac:dyDescent="0.25">
      <c r="A45" s="452"/>
      <c r="B45" s="404"/>
      <c r="C45" s="158"/>
      <c r="D45" s="308"/>
      <c r="E45" s="342"/>
      <c r="F45" s="312"/>
      <c r="G45" s="474">
        <f>SUM(H23:H38)</f>
        <v>0</v>
      </c>
      <c r="H45" s="385">
        <f>MROUND(F45*G45,100)</f>
        <v>0</v>
      </c>
      <c r="I45" s="342" t="s">
        <v>164</v>
      </c>
      <c r="J45" s="312"/>
      <c r="K45" s="474">
        <f>SUM(L23:L38)</f>
        <v>0</v>
      </c>
      <c r="L45" s="185">
        <f>MROUND(J45*K45,100)</f>
        <v>0</v>
      </c>
      <c r="M45" s="342" t="s">
        <v>164</v>
      </c>
      <c r="N45" s="169"/>
      <c r="O45" s="474">
        <f>SUM(P23:P38)</f>
        <v>0</v>
      </c>
      <c r="P45" s="185">
        <f>MROUND(N45*O45,100)</f>
        <v>0</v>
      </c>
      <c r="Q45" s="342" t="s">
        <v>164</v>
      </c>
      <c r="R45" s="169"/>
      <c r="S45" s="474">
        <f>SUM(T23:T38)</f>
        <v>0</v>
      </c>
      <c r="T45" s="185">
        <f>MROUND(R45*S45,100)</f>
        <v>0</v>
      </c>
      <c r="U45" s="310" t="s">
        <v>164</v>
      </c>
      <c r="V45" s="169"/>
      <c r="W45" s="76">
        <f>SUM(X23:X38)</f>
        <v>0</v>
      </c>
      <c r="X45" s="76">
        <f>MROUND(V45*W45,100)</f>
        <v>0</v>
      </c>
      <c r="Y45" s="129">
        <f>H45+L45+P45+T45+X45</f>
        <v>0</v>
      </c>
    </row>
    <row r="46" spans="1:26" ht="13" outlineLevel="1" thickBot="1" x14ac:dyDescent="0.3">
      <c r="A46" s="452"/>
      <c r="B46" s="74"/>
      <c r="C46" s="158"/>
      <c r="D46" s="308"/>
      <c r="E46" s="342"/>
      <c r="F46" s="312"/>
      <c r="G46" s="475">
        <f>H22</f>
        <v>0</v>
      </c>
      <c r="H46" s="385">
        <f>MROUND(F46*G46,100)</f>
        <v>0</v>
      </c>
      <c r="I46" s="342" t="s">
        <v>164</v>
      </c>
      <c r="J46" s="312"/>
      <c r="K46" s="475">
        <f>L22</f>
        <v>0</v>
      </c>
      <c r="L46" s="185">
        <f>MROUND(J46*K46,100)</f>
        <v>0</v>
      </c>
      <c r="M46" s="342" t="s">
        <v>164</v>
      </c>
      <c r="N46" s="473"/>
      <c r="O46" s="475">
        <f>P22</f>
        <v>0</v>
      </c>
      <c r="P46" s="185">
        <f>MROUND(N46*O46,100)</f>
        <v>0</v>
      </c>
      <c r="Q46" s="342" t="s">
        <v>164</v>
      </c>
      <c r="R46" s="169"/>
      <c r="S46" s="475">
        <f>T22</f>
        <v>0</v>
      </c>
      <c r="T46" s="185">
        <f>MROUND(R46*S46,100)</f>
        <v>0</v>
      </c>
      <c r="U46" s="310" t="s">
        <v>164</v>
      </c>
      <c r="V46" s="169"/>
      <c r="W46" s="314">
        <f>X22</f>
        <v>0</v>
      </c>
      <c r="X46" s="76">
        <f>MROUND(V46*W46,100)</f>
        <v>0</v>
      </c>
      <c r="Y46" s="129">
        <f t="shared" ref="Y46" si="22">H46+L46+P46+T46+X46</f>
        <v>0</v>
      </c>
    </row>
    <row r="47" spans="1:26" ht="13" outlineLevel="1" x14ac:dyDescent="0.3">
      <c r="A47" s="38" t="s">
        <v>446</v>
      </c>
      <c r="B47" s="38"/>
      <c r="C47" s="38"/>
      <c r="D47" s="38"/>
      <c r="E47" s="38"/>
      <c r="F47" s="38"/>
      <c r="G47" s="38"/>
      <c r="H47" s="38"/>
      <c r="I47" s="38"/>
      <c r="J47" s="38"/>
      <c r="K47" s="38"/>
      <c r="L47" s="38"/>
      <c r="M47" s="38"/>
      <c r="N47" s="38"/>
      <c r="O47" s="38"/>
      <c r="P47" s="38"/>
      <c r="Q47" s="38"/>
      <c r="R47" s="38"/>
      <c r="S47" s="38"/>
      <c r="T47" s="38"/>
      <c r="U47" s="38"/>
      <c r="V47" s="38"/>
      <c r="W47" s="38"/>
      <c r="X47" s="38"/>
      <c r="Y47" s="38"/>
    </row>
    <row r="48" spans="1:26" outlineLevel="1" x14ac:dyDescent="0.25">
      <c r="A48" s="452"/>
      <c r="B48" s="404"/>
      <c r="C48" s="158"/>
      <c r="D48" s="308"/>
      <c r="E48" s="342"/>
      <c r="F48" s="312"/>
      <c r="G48" s="475"/>
      <c r="H48" s="385">
        <f t="shared" ref="H48:H50" si="23">MROUND(F48*G48,100)</f>
        <v>0</v>
      </c>
      <c r="I48" s="342"/>
      <c r="J48" s="312"/>
      <c r="K48" s="475"/>
      <c r="L48" s="185">
        <f t="shared" ref="L48:L50" si="24">MROUND(J48*K48,100)</f>
        <v>0</v>
      </c>
      <c r="M48" s="342"/>
      <c r="N48" s="312"/>
      <c r="O48" s="475"/>
      <c r="P48" s="185">
        <f t="shared" ref="P48:P50" si="25">MROUND(N48*O48,100)</f>
        <v>0</v>
      </c>
      <c r="Q48" s="342"/>
      <c r="R48" s="312"/>
      <c r="S48" s="475"/>
      <c r="T48" s="185">
        <f t="shared" ref="T48:T50" si="26">MROUND(R48*S48,100)</f>
        <v>0</v>
      </c>
      <c r="U48" s="310"/>
      <c r="V48" s="312"/>
      <c r="W48" s="314"/>
      <c r="X48" s="76">
        <f>MROUND(V48*W48,100)</f>
        <v>0</v>
      </c>
      <c r="Y48" s="129">
        <f t="shared" ref="Y48:Y50" si="27">H48+L48+P48+T48+X48</f>
        <v>0</v>
      </c>
    </row>
    <row r="49" spans="1:26" outlineLevel="1" x14ac:dyDescent="0.25">
      <c r="A49" s="452"/>
      <c r="B49" s="404"/>
      <c r="C49" s="158"/>
      <c r="D49" s="308"/>
      <c r="E49" s="342"/>
      <c r="F49" s="320"/>
      <c r="G49" s="475"/>
      <c r="H49" s="385">
        <f t="shared" si="23"/>
        <v>0</v>
      </c>
      <c r="I49" s="342"/>
      <c r="J49" s="68"/>
      <c r="K49" s="475"/>
      <c r="L49" s="185">
        <f t="shared" si="24"/>
        <v>0</v>
      </c>
      <c r="M49" s="342"/>
      <c r="N49" s="68"/>
      <c r="O49" s="475"/>
      <c r="P49" s="185">
        <f t="shared" si="25"/>
        <v>0</v>
      </c>
      <c r="Q49" s="342"/>
      <c r="R49" s="68"/>
      <c r="S49" s="475"/>
      <c r="T49" s="185">
        <f t="shared" si="26"/>
        <v>0</v>
      </c>
      <c r="U49" s="310"/>
      <c r="V49" s="68"/>
      <c r="W49" s="75"/>
      <c r="X49" s="76">
        <f>MROUND(V49*W49,100)</f>
        <v>0</v>
      </c>
      <c r="Y49" s="129">
        <f t="shared" si="27"/>
        <v>0</v>
      </c>
    </row>
    <row r="50" spans="1:26" outlineLevel="1" x14ac:dyDescent="0.25">
      <c r="A50" s="452"/>
      <c r="B50" s="404"/>
      <c r="C50" s="158"/>
      <c r="D50" s="308"/>
      <c r="E50" s="342"/>
      <c r="F50" s="320"/>
      <c r="G50" s="475"/>
      <c r="H50" s="385">
        <f t="shared" si="23"/>
        <v>0</v>
      </c>
      <c r="I50" s="342"/>
      <c r="J50" s="68"/>
      <c r="K50" s="475"/>
      <c r="L50" s="185">
        <f t="shared" si="24"/>
        <v>0</v>
      </c>
      <c r="M50" s="342"/>
      <c r="N50" s="68"/>
      <c r="O50" s="475"/>
      <c r="P50" s="185">
        <f t="shared" si="25"/>
        <v>0</v>
      </c>
      <c r="Q50" s="342"/>
      <c r="R50" s="68"/>
      <c r="S50" s="475"/>
      <c r="T50" s="185">
        <f t="shared" si="26"/>
        <v>0</v>
      </c>
      <c r="U50" s="310"/>
      <c r="V50" s="68"/>
      <c r="W50" s="75"/>
      <c r="X50" s="76">
        <f>MROUND(V50*W50,100)</f>
        <v>0</v>
      </c>
      <c r="Y50" s="129">
        <f t="shared" si="27"/>
        <v>0</v>
      </c>
    </row>
    <row r="51" spans="1:26" outlineLevel="1" x14ac:dyDescent="0.25">
      <c r="A51" s="458"/>
      <c r="B51" s="82"/>
      <c r="C51" s="160"/>
      <c r="D51" s="313"/>
      <c r="E51" s="425"/>
      <c r="F51" s="325"/>
      <c r="G51" s="326"/>
      <c r="H51" s="391"/>
      <c r="I51" s="86"/>
      <c r="J51" s="325"/>
      <c r="K51" s="84"/>
      <c r="L51" s="289"/>
      <c r="M51" s="86"/>
      <c r="N51" s="325"/>
      <c r="O51" s="84"/>
      <c r="P51" s="289"/>
      <c r="Q51" s="86"/>
      <c r="R51" s="83"/>
      <c r="S51" s="84"/>
      <c r="T51" s="289"/>
      <c r="U51" s="154"/>
      <c r="V51" s="83"/>
      <c r="W51" s="84"/>
      <c r="X51" s="84"/>
      <c r="Y51" s="135"/>
    </row>
    <row r="52" spans="1:26" s="3" customFormat="1" ht="13.5" thickBot="1" x14ac:dyDescent="0.35">
      <c r="A52" s="459" t="s">
        <v>43</v>
      </c>
      <c r="B52" s="41"/>
      <c r="C52" s="161"/>
      <c r="D52" s="412"/>
      <c r="E52" s="322"/>
      <c r="F52" s="316"/>
      <c r="G52" s="317"/>
      <c r="H52" s="392">
        <f>SUM(H44:H51)</f>
        <v>0</v>
      </c>
      <c r="I52" s="322"/>
      <c r="J52" s="316"/>
      <c r="K52" s="317"/>
      <c r="L52" s="323">
        <f>SUM(L44:L51)</f>
        <v>0</v>
      </c>
      <c r="M52" s="322"/>
      <c r="N52" s="316"/>
      <c r="O52" s="317"/>
      <c r="P52" s="323">
        <f>SUM(P44:P51)</f>
        <v>0</v>
      </c>
      <c r="Q52" s="322"/>
      <c r="R52" s="316"/>
      <c r="S52" s="317"/>
      <c r="T52" s="323">
        <f>SUM(T44:T51)</f>
        <v>0</v>
      </c>
      <c r="U52" s="315"/>
      <c r="V52" s="316"/>
      <c r="W52" s="317"/>
      <c r="X52" s="321">
        <f>SUM(X44:X51)</f>
        <v>0</v>
      </c>
      <c r="Y52" s="324">
        <f>SUM(Y44:Y51)</f>
        <v>0</v>
      </c>
      <c r="Z52" t="str">
        <f>IF(SUM(H52,L52,P52,T52,X52)=Y52,"Ties", "ERROR")</f>
        <v>Ties</v>
      </c>
    </row>
    <row r="53" spans="1:26" s="352" customFormat="1" ht="13.5" thickBot="1" x14ac:dyDescent="0.35">
      <c r="A53" s="460"/>
      <c r="B53" s="348"/>
      <c r="C53" s="349"/>
      <c r="D53" s="349"/>
      <c r="E53" s="422"/>
      <c r="F53" s="349"/>
      <c r="G53" s="349"/>
      <c r="H53" s="423"/>
      <c r="I53" s="422"/>
      <c r="J53" s="349"/>
      <c r="K53" s="349"/>
      <c r="L53" s="436"/>
      <c r="M53" s="422"/>
      <c r="N53" s="349"/>
      <c r="O53" s="349"/>
      <c r="P53" s="436"/>
      <c r="Q53" s="422"/>
      <c r="R53" s="349"/>
      <c r="S53" s="349"/>
      <c r="T53" s="436"/>
      <c r="U53" s="350"/>
      <c r="V53" s="349"/>
      <c r="W53" s="349"/>
      <c r="X53" s="351"/>
      <c r="Y53" s="461"/>
      <c r="Z53"/>
    </row>
    <row r="54" spans="1:26" s="1" customFormat="1" ht="13" outlineLevel="1" x14ac:dyDescent="0.3">
      <c r="A54" s="448" t="s">
        <v>175</v>
      </c>
      <c r="B54" s="38"/>
      <c r="C54" s="37"/>
      <c r="D54" s="37"/>
      <c r="E54" s="364"/>
      <c r="F54" s="27"/>
      <c r="G54" s="28"/>
      <c r="H54" s="394"/>
      <c r="I54" s="364"/>
      <c r="J54" s="27"/>
      <c r="K54" s="28"/>
      <c r="L54" s="360"/>
      <c r="M54" s="364"/>
      <c r="N54" s="27"/>
      <c r="O54" s="28"/>
      <c r="P54" s="360"/>
      <c r="Q54" s="364"/>
      <c r="R54" s="27"/>
      <c r="S54" s="28"/>
      <c r="T54" s="360"/>
      <c r="U54" s="26"/>
      <c r="V54" s="27"/>
      <c r="W54" s="28"/>
      <c r="X54" s="29"/>
      <c r="Y54" s="449"/>
      <c r="Z54"/>
    </row>
    <row r="55" spans="1:26" s="12" customFormat="1" outlineLevel="1" x14ac:dyDescent="0.25">
      <c r="A55" s="462"/>
      <c r="B55" s="363"/>
      <c r="C55" s="156"/>
      <c r="D55" s="357"/>
      <c r="E55" s="90"/>
      <c r="F55" s="88"/>
      <c r="G55" s="89"/>
      <c r="H55" s="390"/>
      <c r="I55" s="90"/>
      <c r="J55" s="88"/>
      <c r="K55" s="89"/>
      <c r="L55" s="288"/>
      <c r="M55" s="90"/>
      <c r="N55" s="88"/>
      <c r="O55" s="89"/>
      <c r="P55" s="288"/>
      <c r="Q55" s="90"/>
      <c r="R55" s="88"/>
      <c r="S55" s="89"/>
      <c r="T55" s="288"/>
      <c r="U55" s="151"/>
      <c r="V55" s="88"/>
      <c r="W55" s="89"/>
      <c r="X55" s="89"/>
      <c r="Y55" s="134"/>
      <c r="Z55"/>
    </row>
    <row r="56" spans="1:26" outlineLevel="1" x14ac:dyDescent="0.25">
      <c r="A56" s="452"/>
      <c r="B56" s="74" t="s">
        <v>173</v>
      </c>
      <c r="C56" s="158"/>
      <c r="D56" s="308"/>
      <c r="E56" s="342" t="s">
        <v>165</v>
      </c>
      <c r="F56" s="68">
        <v>1</v>
      </c>
      <c r="G56" s="75">
        <f>'Travel Table'!M20</f>
        <v>0</v>
      </c>
      <c r="H56" s="385">
        <f>ROUND(F56*G56,0)</f>
        <v>0</v>
      </c>
      <c r="I56" s="342" t="s">
        <v>165</v>
      </c>
      <c r="J56" s="68">
        <v>1</v>
      </c>
      <c r="K56" s="474">
        <f>ROUND('Travel Table'!M22*(100%+$M$4),0)</f>
        <v>0</v>
      </c>
      <c r="L56" s="185">
        <f>ROUND(J56*K56,0)</f>
        <v>0</v>
      </c>
      <c r="M56" s="342" t="s">
        <v>165</v>
      </c>
      <c r="N56" s="68">
        <v>1</v>
      </c>
      <c r="O56" s="474">
        <f>ROUND('Travel Table'!M24*(100%+$M$4),0)</f>
        <v>0</v>
      </c>
      <c r="P56" s="185">
        <f>ROUND(N56*O56,0)</f>
        <v>0</v>
      </c>
      <c r="Q56" s="342" t="s">
        <v>165</v>
      </c>
      <c r="R56" s="68">
        <v>1</v>
      </c>
      <c r="S56" s="474">
        <f>ROUND('Travel Table'!M26*(100%+$M$4),0)</f>
        <v>0</v>
      </c>
      <c r="T56" s="185">
        <f>ROUND(R56*S56,0)</f>
        <v>0</v>
      </c>
      <c r="U56" s="310" t="s">
        <v>165</v>
      </c>
      <c r="V56" s="68">
        <v>1</v>
      </c>
      <c r="W56" s="76">
        <f>ROUND('Travel Table'!M30*(100%+$M$4),0)</f>
        <v>0</v>
      </c>
      <c r="X56" s="76">
        <f>ROUND(V56*W56,0)</f>
        <v>0</v>
      </c>
      <c r="Y56" s="129">
        <f>H56+L56+P56+T56+X56</f>
        <v>0</v>
      </c>
    </row>
    <row r="57" spans="1:26" outlineLevel="1" x14ac:dyDescent="0.25">
      <c r="A57" s="452"/>
      <c r="B57" s="74" t="s">
        <v>174</v>
      </c>
      <c r="C57" s="158"/>
      <c r="D57" s="308"/>
      <c r="E57" s="342" t="s">
        <v>165</v>
      </c>
      <c r="F57" s="68">
        <v>1</v>
      </c>
      <c r="G57" s="75">
        <f>'Travel Table'!M36</f>
        <v>0</v>
      </c>
      <c r="H57" s="385">
        <f>ROUND(F57*G57,0)</f>
        <v>0</v>
      </c>
      <c r="I57" s="342" t="s">
        <v>165</v>
      </c>
      <c r="J57" s="68">
        <v>1</v>
      </c>
      <c r="K57" s="474">
        <f>ROUND('Travel Table'!M38*(100%+$M$4),0)</f>
        <v>0</v>
      </c>
      <c r="L57" s="185">
        <f>ROUND(J57*K57,0)</f>
        <v>0</v>
      </c>
      <c r="M57" s="342" t="s">
        <v>165</v>
      </c>
      <c r="N57" s="68">
        <v>1</v>
      </c>
      <c r="O57" s="474">
        <f>ROUND('Travel Table'!M40*(100%+$M$4),0)</f>
        <v>0</v>
      </c>
      <c r="P57" s="185">
        <f>ROUND(N57*O57,0)</f>
        <v>0</v>
      </c>
      <c r="Q57" s="342" t="s">
        <v>165</v>
      </c>
      <c r="R57" s="68">
        <v>1</v>
      </c>
      <c r="S57" s="474">
        <f>ROUND('Travel Table'!M42*(100%+$M$4),0)</f>
        <v>0</v>
      </c>
      <c r="T57" s="185">
        <f>ROUND(R57*S57,0)</f>
        <v>0</v>
      </c>
      <c r="U57" s="310" t="s">
        <v>165</v>
      </c>
      <c r="V57" s="68">
        <v>1</v>
      </c>
      <c r="W57" s="76">
        <f>ROUND('Travel Table'!M44*(100%+$M$4),0)</f>
        <v>0</v>
      </c>
      <c r="X57" s="76">
        <f>ROUND(V57*W57,0)</f>
        <v>0</v>
      </c>
      <c r="Y57" s="129">
        <f>H57+L57+P57+T57+X57</f>
        <v>0</v>
      </c>
    </row>
    <row r="58" spans="1:26" outlineLevel="1" x14ac:dyDescent="0.25">
      <c r="A58" s="458"/>
      <c r="B58" s="82"/>
      <c r="C58" s="160"/>
      <c r="D58" s="313"/>
      <c r="E58" s="86"/>
      <c r="F58" s="83"/>
      <c r="G58" s="84"/>
      <c r="H58" s="391"/>
      <c r="I58" s="86"/>
      <c r="J58" s="83"/>
      <c r="K58" s="84"/>
      <c r="L58" s="289"/>
      <c r="M58" s="86"/>
      <c r="N58" s="83"/>
      <c r="O58" s="84"/>
      <c r="P58" s="289"/>
      <c r="Q58" s="86"/>
      <c r="R58" s="83"/>
      <c r="S58" s="84"/>
      <c r="T58" s="289"/>
      <c r="U58" s="154"/>
      <c r="V58" s="83"/>
      <c r="W58" s="84"/>
      <c r="X58" s="84"/>
      <c r="Y58" s="135"/>
    </row>
    <row r="59" spans="1:26" s="3" customFormat="1" ht="13.5" thickBot="1" x14ac:dyDescent="0.35">
      <c r="A59" s="459" t="s">
        <v>44</v>
      </c>
      <c r="B59" s="41"/>
      <c r="C59" s="161"/>
      <c r="D59" s="412"/>
      <c r="E59" s="45"/>
      <c r="F59" s="42"/>
      <c r="G59" s="43"/>
      <c r="H59" s="389">
        <f>SUM(H54:H58)</f>
        <v>0</v>
      </c>
      <c r="I59" s="45"/>
      <c r="J59" s="42"/>
      <c r="K59" s="43"/>
      <c r="L59" s="290">
        <f>SUM(L54:L58)</f>
        <v>0</v>
      </c>
      <c r="M59" s="45"/>
      <c r="N59" s="42"/>
      <c r="O59" s="43"/>
      <c r="P59" s="290">
        <f>SUM(P54:P58)</f>
        <v>0</v>
      </c>
      <c r="Q59" s="45"/>
      <c r="R59" s="42"/>
      <c r="S59" s="43"/>
      <c r="T59" s="290">
        <f>SUM(T54:T58)</f>
        <v>0</v>
      </c>
      <c r="U59" s="155"/>
      <c r="V59" s="42"/>
      <c r="W59" s="43"/>
      <c r="X59" s="44">
        <f>SUM(X54:X58)</f>
        <v>0</v>
      </c>
      <c r="Y59" s="133">
        <f>SUM(Y54:Y58)</f>
        <v>0</v>
      </c>
      <c r="Z59" t="str">
        <f>IF(SUM(H59,L59,P59,T59,X59)=Y59,"Ties", "ERROR")</f>
        <v>Ties</v>
      </c>
    </row>
    <row r="60" spans="1:26" s="20" customFormat="1" ht="13.5" thickBot="1" x14ac:dyDescent="0.35">
      <c r="A60" s="463"/>
      <c r="B60" s="21"/>
      <c r="C60" s="32"/>
      <c r="D60" s="32"/>
      <c r="E60" s="426"/>
      <c r="F60" s="31"/>
      <c r="G60" s="33"/>
      <c r="H60" s="427"/>
      <c r="I60" s="426"/>
      <c r="J60" s="31"/>
      <c r="K60" s="33"/>
      <c r="L60" s="437"/>
      <c r="M60" s="426"/>
      <c r="N60" s="31"/>
      <c r="O60" s="33"/>
      <c r="P60" s="437"/>
      <c r="Q60" s="426"/>
      <c r="R60" s="31"/>
      <c r="S60" s="33"/>
      <c r="T60" s="437"/>
      <c r="U60" s="30"/>
      <c r="V60" s="31"/>
      <c r="W60" s="33"/>
      <c r="X60" s="345"/>
      <c r="Y60" s="464"/>
      <c r="Z60"/>
    </row>
    <row r="61" spans="1:26" s="1" customFormat="1" ht="13" hidden="1" outlineLevel="1" x14ac:dyDescent="0.3">
      <c r="A61" s="448" t="s">
        <v>11</v>
      </c>
      <c r="B61" s="38"/>
      <c r="C61" s="37"/>
      <c r="D61" s="37"/>
      <c r="E61" s="364"/>
      <c r="F61" s="27"/>
      <c r="G61" s="28"/>
      <c r="H61" s="394"/>
      <c r="I61" s="364"/>
      <c r="J61" s="27"/>
      <c r="K61" s="28"/>
      <c r="L61" s="360"/>
      <c r="M61" s="364"/>
      <c r="N61" s="27"/>
      <c r="O61" s="28"/>
      <c r="P61" s="360"/>
      <c r="Q61" s="364"/>
      <c r="R61" s="27"/>
      <c r="S61" s="28"/>
      <c r="T61" s="360"/>
      <c r="U61" s="26"/>
      <c r="V61" s="27"/>
      <c r="W61" s="28"/>
      <c r="X61" s="29"/>
      <c r="Y61" s="449"/>
      <c r="Z61"/>
    </row>
    <row r="62" spans="1:26" s="12" customFormat="1" hidden="1" outlineLevel="1" x14ac:dyDescent="0.25">
      <c r="A62" s="462"/>
      <c r="B62" s="87"/>
      <c r="C62" s="156"/>
      <c r="D62" s="357"/>
      <c r="E62" s="90"/>
      <c r="F62" s="88"/>
      <c r="G62" s="89"/>
      <c r="H62" s="390"/>
      <c r="I62" s="90"/>
      <c r="J62" s="88"/>
      <c r="K62" s="89"/>
      <c r="L62" s="288"/>
      <c r="M62" s="90"/>
      <c r="N62" s="88"/>
      <c r="O62" s="89"/>
      <c r="P62" s="288"/>
      <c r="Q62" s="90"/>
      <c r="R62" s="88"/>
      <c r="S62" s="89"/>
      <c r="T62" s="288"/>
      <c r="U62" s="151"/>
      <c r="V62" s="88"/>
      <c r="W62" s="89"/>
      <c r="X62" s="338"/>
      <c r="Y62" s="134"/>
      <c r="Z62"/>
    </row>
    <row r="63" spans="1:26" s="6" customFormat="1" ht="13" hidden="1" outlineLevel="1" x14ac:dyDescent="0.3">
      <c r="A63" s="451" t="s">
        <v>63</v>
      </c>
      <c r="B63" s="78"/>
      <c r="C63" s="159"/>
      <c r="D63" s="308"/>
      <c r="E63" s="370"/>
      <c r="F63" s="335"/>
      <c r="G63" s="336"/>
      <c r="H63" s="384"/>
      <c r="I63" s="77"/>
      <c r="J63" s="68"/>
      <c r="K63" s="75"/>
      <c r="L63" s="303"/>
      <c r="M63" s="77"/>
      <c r="N63" s="68"/>
      <c r="O63" s="75"/>
      <c r="P63" s="303"/>
      <c r="Q63" s="77"/>
      <c r="R63" s="68"/>
      <c r="S63" s="75"/>
      <c r="T63" s="303"/>
      <c r="U63" s="153"/>
      <c r="V63" s="68"/>
      <c r="W63" s="75"/>
      <c r="X63" s="339"/>
      <c r="Y63" s="128"/>
      <c r="Z63"/>
    </row>
    <row r="64" spans="1:26" s="6" customFormat="1" ht="13" hidden="1" outlineLevel="1" x14ac:dyDescent="0.3">
      <c r="A64" s="466"/>
      <c r="B64" s="79"/>
      <c r="C64" s="159"/>
      <c r="D64" s="308"/>
      <c r="E64" s="428"/>
      <c r="F64" s="39"/>
      <c r="G64" s="319"/>
      <c r="H64" s="384"/>
      <c r="I64" s="72"/>
      <c r="J64" s="70"/>
      <c r="K64" s="71"/>
      <c r="L64" s="303"/>
      <c r="M64" s="72"/>
      <c r="N64" s="70"/>
      <c r="O64" s="71"/>
      <c r="P64" s="303"/>
      <c r="Q64" s="72"/>
      <c r="R64" s="70"/>
      <c r="S64" s="71"/>
      <c r="T64" s="303"/>
      <c r="U64" s="152"/>
      <c r="V64" s="70"/>
      <c r="W64" s="71"/>
      <c r="X64" s="339"/>
      <c r="Y64" s="128"/>
      <c r="Z64"/>
    </row>
    <row r="65" spans="1:26" ht="13" hidden="1" outlineLevel="1" x14ac:dyDescent="0.3">
      <c r="A65" s="451" t="s">
        <v>225</v>
      </c>
      <c r="B65" s="78"/>
      <c r="C65" s="159"/>
      <c r="D65" s="308"/>
      <c r="E65" s="342"/>
      <c r="F65" s="311"/>
      <c r="G65" s="318"/>
      <c r="H65" s="384"/>
      <c r="I65" s="77"/>
      <c r="J65" s="68"/>
      <c r="K65" s="71"/>
      <c r="L65" s="303"/>
      <c r="M65" s="77"/>
      <c r="N65" s="68"/>
      <c r="O65" s="71"/>
      <c r="P65" s="303"/>
      <c r="Q65" s="77"/>
      <c r="R65" s="68"/>
      <c r="S65" s="71"/>
      <c r="T65" s="303"/>
      <c r="U65" s="153"/>
      <c r="V65" s="68"/>
      <c r="W65" s="71"/>
      <c r="X65" s="339"/>
      <c r="Y65" s="128"/>
    </row>
    <row r="66" spans="1:26" ht="13" hidden="1" outlineLevel="1" x14ac:dyDescent="0.3">
      <c r="A66" s="452"/>
      <c r="B66" s="406"/>
      <c r="C66" s="171"/>
      <c r="D66" s="308"/>
      <c r="E66" s="342" t="s">
        <v>157</v>
      </c>
      <c r="F66" s="311"/>
      <c r="G66" s="318"/>
      <c r="H66" s="385">
        <f>ROUND(F66*G66,0)</f>
        <v>0</v>
      </c>
      <c r="I66" s="342"/>
      <c r="J66" s="68"/>
      <c r="K66" s="75"/>
      <c r="L66" s="185">
        <f>ROUND(J66*K66,0)</f>
        <v>0</v>
      </c>
      <c r="M66" s="342"/>
      <c r="N66" s="68"/>
      <c r="O66" s="75"/>
      <c r="P66" s="185">
        <f>ROUND(N66*O66,0)</f>
        <v>0</v>
      </c>
      <c r="Q66" s="342"/>
      <c r="R66" s="68"/>
      <c r="S66" s="75"/>
      <c r="T66" s="185">
        <f>ROUND(R66*S66,0)</f>
        <v>0</v>
      </c>
      <c r="U66" s="310"/>
      <c r="V66" s="68"/>
      <c r="W66" s="75"/>
      <c r="X66" s="340">
        <f>ROUND(V66*W66,0)</f>
        <v>0</v>
      </c>
      <c r="Y66" s="129">
        <f>H66+L66+P66+T66+X66</f>
        <v>0</v>
      </c>
    </row>
    <row r="67" spans="1:26" hidden="1" outlineLevel="1" x14ac:dyDescent="0.25">
      <c r="A67" s="457"/>
      <c r="B67" s="78"/>
      <c r="C67" s="165"/>
      <c r="D67" s="334"/>
      <c r="E67" s="425"/>
      <c r="F67" s="325"/>
      <c r="G67" s="326"/>
      <c r="H67" s="391"/>
      <c r="I67" s="86"/>
      <c r="J67" s="83"/>
      <c r="K67" s="84"/>
      <c r="L67" s="289"/>
      <c r="M67" s="86"/>
      <c r="N67" s="83"/>
      <c r="O67" s="84"/>
      <c r="P67" s="289"/>
      <c r="Q67" s="86"/>
      <c r="R67" s="83"/>
      <c r="S67" s="84"/>
      <c r="T67" s="289"/>
      <c r="U67" s="154"/>
      <c r="V67" s="83"/>
      <c r="W67" s="84"/>
      <c r="X67" s="341"/>
      <c r="Y67" s="135"/>
    </row>
    <row r="68" spans="1:26" s="1" customFormat="1" ht="13" outlineLevel="1" x14ac:dyDescent="0.3">
      <c r="A68" s="448" t="s">
        <v>12</v>
      </c>
      <c r="B68" s="38"/>
      <c r="C68" s="37"/>
      <c r="D68" s="37"/>
      <c r="E68" s="429"/>
      <c r="F68" s="343"/>
      <c r="G68" s="344"/>
      <c r="H68" s="394"/>
      <c r="I68" s="364"/>
      <c r="J68" s="27"/>
      <c r="K68" s="28"/>
      <c r="L68" s="360"/>
      <c r="M68" s="364"/>
      <c r="N68" s="27"/>
      <c r="O68" s="28"/>
      <c r="P68" s="360"/>
      <c r="Q68" s="364"/>
      <c r="R68" s="27"/>
      <c r="S68" s="28"/>
      <c r="T68" s="360"/>
      <c r="U68" s="26"/>
      <c r="V68" s="27"/>
      <c r="W68" s="28"/>
      <c r="X68" s="29"/>
      <c r="Y68" s="449"/>
      <c r="Z68"/>
    </row>
    <row r="69" spans="1:26" s="12" customFormat="1" outlineLevel="1" x14ac:dyDescent="0.25">
      <c r="A69" s="462"/>
      <c r="B69" s="87"/>
      <c r="C69" s="156"/>
      <c r="D69" s="357"/>
      <c r="E69" s="342"/>
      <c r="F69" s="311"/>
      <c r="G69" s="337"/>
      <c r="H69" s="390"/>
      <c r="I69" s="90"/>
      <c r="J69" s="88"/>
      <c r="K69" s="89"/>
      <c r="L69" s="288"/>
      <c r="M69" s="90"/>
      <c r="N69" s="88"/>
      <c r="O69" s="89"/>
      <c r="P69" s="288"/>
      <c r="Q69" s="90"/>
      <c r="R69" s="88"/>
      <c r="S69" s="89"/>
      <c r="T69" s="288"/>
      <c r="U69" s="151"/>
      <c r="V69" s="88"/>
      <c r="W69" s="89"/>
      <c r="X69" s="89"/>
      <c r="Y69" s="134"/>
      <c r="Z69"/>
    </row>
    <row r="70" spans="1:26" s="6" customFormat="1" ht="13" outlineLevel="1" x14ac:dyDescent="0.3">
      <c r="A70" s="451" t="s">
        <v>440</v>
      </c>
      <c r="B70" s="74"/>
      <c r="C70" s="159"/>
      <c r="D70" s="308"/>
      <c r="E70" s="428"/>
      <c r="F70" s="39"/>
      <c r="G70" s="319"/>
      <c r="H70" s="384"/>
      <c r="I70" s="72"/>
      <c r="J70" s="70"/>
      <c r="K70" s="71"/>
      <c r="L70" s="303"/>
      <c r="M70" s="72"/>
      <c r="N70" s="70"/>
      <c r="O70" s="71"/>
      <c r="P70" s="303"/>
      <c r="Q70" s="72"/>
      <c r="R70" s="70"/>
      <c r="S70" s="71"/>
      <c r="T70" s="303"/>
      <c r="U70" s="152"/>
      <c r="V70" s="70"/>
      <c r="W70" s="71"/>
      <c r="X70" s="71"/>
      <c r="Y70" s="128"/>
      <c r="Z70"/>
    </row>
    <row r="71" spans="1:26" ht="13" outlineLevel="1" x14ac:dyDescent="0.3">
      <c r="A71" s="452"/>
      <c r="B71" s="406"/>
      <c r="C71" s="171"/>
      <c r="D71" s="308"/>
      <c r="E71" s="342" t="s">
        <v>157</v>
      </c>
      <c r="F71" s="311"/>
      <c r="G71" s="318"/>
      <c r="H71" s="385">
        <f>ROUND(F71*G71,0)</f>
        <v>0</v>
      </c>
      <c r="I71" s="342"/>
      <c r="J71" s="68"/>
      <c r="K71" s="75"/>
      <c r="L71" s="185">
        <f>ROUND(J71*K71,0)</f>
        <v>0</v>
      </c>
      <c r="M71" s="342"/>
      <c r="N71" s="68"/>
      <c r="O71" s="75"/>
      <c r="P71" s="185">
        <f>ROUND(N71*O71,0)</f>
        <v>0</v>
      </c>
      <c r="Q71" s="342"/>
      <c r="R71" s="68"/>
      <c r="S71" s="75"/>
      <c r="T71" s="185">
        <f>ROUND(R71*S71,0)</f>
        <v>0</v>
      </c>
      <c r="U71" s="310"/>
      <c r="V71" s="68"/>
      <c r="W71" s="75"/>
      <c r="X71" s="76">
        <f>ROUND(V71*W71,0)</f>
        <v>0</v>
      </c>
      <c r="Y71" s="129">
        <f t="shared" ref="Y71:Y74" si="28">H71+L71+P71+T71+X71</f>
        <v>0</v>
      </c>
    </row>
    <row r="72" spans="1:26" ht="13" outlineLevel="1" x14ac:dyDescent="0.3">
      <c r="A72" s="452"/>
      <c r="B72" s="406"/>
      <c r="C72" s="171"/>
      <c r="D72" s="308"/>
      <c r="E72" s="342" t="s">
        <v>157</v>
      </c>
      <c r="F72" s="311"/>
      <c r="G72" s="318"/>
      <c r="H72" s="385">
        <f t="shared" ref="H72:H74" si="29">ROUND(F72*G72,0)</f>
        <v>0</v>
      </c>
      <c r="I72" s="342"/>
      <c r="J72" s="68"/>
      <c r="K72" s="75"/>
      <c r="L72" s="185">
        <f t="shared" ref="L72:L74" si="30">ROUND(J72*K72,0)</f>
        <v>0</v>
      </c>
      <c r="M72" s="342"/>
      <c r="N72" s="68"/>
      <c r="O72" s="75"/>
      <c r="P72" s="185">
        <f t="shared" ref="P72:P74" si="31">ROUND(N72*O72,0)</f>
        <v>0</v>
      </c>
      <c r="Q72" s="342"/>
      <c r="R72" s="68"/>
      <c r="S72" s="75"/>
      <c r="T72" s="185">
        <f t="shared" ref="T72:T74" si="32">ROUND(R72*S72,0)</f>
        <v>0</v>
      </c>
      <c r="U72" s="310"/>
      <c r="V72" s="68"/>
      <c r="W72" s="75"/>
      <c r="X72" s="76">
        <f t="shared" ref="X72:X74" si="33">ROUND(V72*W72,0)</f>
        <v>0</v>
      </c>
      <c r="Y72" s="129">
        <f t="shared" si="28"/>
        <v>0</v>
      </c>
    </row>
    <row r="73" spans="1:26" ht="13" outlineLevel="1" x14ac:dyDescent="0.3">
      <c r="A73" s="452"/>
      <c r="B73" s="406"/>
      <c r="C73" s="171"/>
      <c r="D73" s="308"/>
      <c r="E73" s="342" t="s">
        <v>157</v>
      </c>
      <c r="F73" s="311"/>
      <c r="G73" s="318"/>
      <c r="H73" s="385">
        <f t="shared" si="29"/>
        <v>0</v>
      </c>
      <c r="I73" s="342"/>
      <c r="J73" s="68"/>
      <c r="K73" s="75"/>
      <c r="L73" s="185">
        <f t="shared" si="30"/>
        <v>0</v>
      </c>
      <c r="M73" s="342"/>
      <c r="N73" s="68"/>
      <c r="O73" s="75"/>
      <c r="P73" s="185">
        <f t="shared" si="31"/>
        <v>0</v>
      </c>
      <c r="Q73" s="342"/>
      <c r="R73" s="68"/>
      <c r="S73" s="75"/>
      <c r="T73" s="185">
        <f t="shared" si="32"/>
        <v>0</v>
      </c>
      <c r="U73" s="310"/>
      <c r="V73" s="68"/>
      <c r="W73" s="75"/>
      <c r="X73" s="76">
        <f t="shared" si="33"/>
        <v>0</v>
      </c>
      <c r="Y73" s="129">
        <f t="shared" si="28"/>
        <v>0</v>
      </c>
    </row>
    <row r="74" spans="1:26" ht="13" outlineLevel="1" x14ac:dyDescent="0.3">
      <c r="A74" s="452"/>
      <c r="B74" s="406"/>
      <c r="C74" s="171"/>
      <c r="D74" s="308"/>
      <c r="E74" s="342" t="s">
        <v>157</v>
      </c>
      <c r="F74" s="311"/>
      <c r="G74" s="318"/>
      <c r="H74" s="385">
        <f t="shared" si="29"/>
        <v>0</v>
      </c>
      <c r="I74" s="342"/>
      <c r="J74" s="68"/>
      <c r="K74" s="75"/>
      <c r="L74" s="185">
        <f t="shared" si="30"/>
        <v>0</v>
      </c>
      <c r="M74" s="342"/>
      <c r="N74" s="68"/>
      <c r="O74" s="75"/>
      <c r="P74" s="185">
        <f t="shared" si="31"/>
        <v>0</v>
      </c>
      <c r="Q74" s="342"/>
      <c r="R74" s="68"/>
      <c r="S74" s="75"/>
      <c r="T74" s="185">
        <f t="shared" si="32"/>
        <v>0</v>
      </c>
      <c r="U74" s="310"/>
      <c r="V74" s="68"/>
      <c r="W74" s="75"/>
      <c r="X74" s="76">
        <f t="shared" si="33"/>
        <v>0</v>
      </c>
      <c r="Y74" s="129">
        <f t="shared" si="28"/>
        <v>0</v>
      </c>
    </row>
    <row r="75" spans="1:26" outlineLevel="1" x14ac:dyDescent="0.25">
      <c r="A75" s="458"/>
      <c r="B75" s="82"/>
      <c r="C75" s="160"/>
      <c r="D75" s="313"/>
      <c r="E75" s="425"/>
      <c r="F75" s="325"/>
      <c r="G75" s="358"/>
      <c r="H75" s="393"/>
      <c r="I75" s="86"/>
      <c r="J75" s="83"/>
      <c r="K75" s="93"/>
      <c r="L75" s="438"/>
      <c r="M75" s="86"/>
      <c r="N75" s="83"/>
      <c r="O75" s="93"/>
      <c r="P75" s="438"/>
      <c r="Q75" s="86"/>
      <c r="R75" s="83"/>
      <c r="S75" s="93"/>
      <c r="T75" s="438"/>
      <c r="U75" s="154"/>
      <c r="V75" s="83"/>
      <c r="W75" s="93"/>
      <c r="X75" s="93"/>
      <c r="Y75" s="136"/>
    </row>
    <row r="76" spans="1:26" s="3" customFormat="1" ht="13.5" thickBot="1" x14ac:dyDescent="0.35">
      <c r="A76" s="459" t="s">
        <v>45</v>
      </c>
      <c r="B76" s="41"/>
      <c r="C76" s="161"/>
      <c r="D76" s="412"/>
      <c r="E76" s="322"/>
      <c r="F76" s="316"/>
      <c r="G76" s="317"/>
      <c r="H76" s="392">
        <f>SUM(H68:H75)</f>
        <v>0</v>
      </c>
      <c r="I76" s="45"/>
      <c r="J76" s="42"/>
      <c r="K76" s="43"/>
      <c r="L76" s="290">
        <f>SUM(L68:L75)</f>
        <v>0</v>
      </c>
      <c r="M76" s="45"/>
      <c r="N76" s="42"/>
      <c r="O76" s="43"/>
      <c r="P76" s="290">
        <f>SUM(P68:P75)</f>
        <v>0</v>
      </c>
      <c r="Q76" s="45"/>
      <c r="R76" s="42"/>
      <c r="S76" s="43"/>
      <c r="T76" s="290">
        <f>SUM(T68:T75)</f>
        <v>0</v>
      </c>
      <c r="U76" s="155"/>
      <c r="V76" s="42"/>
      <c r="W76" s="43"/>
      <c r="X76" s="44">
        <f>SUM(X68:X75)</f>
        <v>0</v>
      </c>
      <c r="Y76" s="133">
        <f>SUM(Y68:Y75)</f>
        <v>0</v>
      </c>
      <c r="Z76" t="str">
        <f>IF(SUM(H76,L76,P76,T76,X76)=Y76,"Ties", "ERROR")</f>
        <v>Ties</v>
      </c>
    </row>
    <row r="77" spans="1:26" s="20" customFormat="1" ht="13.5" thickBot="1" x14ac:dyDescent="0.35">
      <c r="A77" s="463"/>
      <c r="B77" s="21"/>
      <c r="C77" s="32"/>
      <c r="D77" s="32"/>
      <c r="E77" s="426"/>
      <c r="F77" s="31"/>
      <c r="G77" s="33"/>
      <c r="H77" s="427"/>
      <c r="I77" s="426"/>
      <c r="J77" s="31"/>
      <c r="K77" s="33"/>
      <c r="L77" s="437"/>
      <c r="M77" s="426"/>
      <c r="N77" s="31"/>
      <c r="O77" s="33"/>
      <c r="P77" s="437"/>
      <c r="Q77" s="426"/>
      <c r="R77" s="31"/>
      <c r="S77" s="33"/>
      <c r="T77" s="437"/>
      <c r="U77" s="30"/>
      <c r="V77" s="31"/>
      <c r="W77" s="33"/>
      <c r="X77" s="345"/>
      <c r="Y77" s="464"/>
      <c r="Z77"/>
    </row>
    <row r="78" spans="1:26" s="1" customFormat="1" ht="13" outlineLevel="1" x14ac:dyDescent="0.3">
      <c r="A78" s="448" t="s">
        <v>13</v>
      </c>
      <c r="B78" s="38"/>
      <c r="C78" s="37"/>
      <c r="D78" s="37"/>
      <c r="E78" s="364"/>
      <c r="F78" s="27"/>
      <c r="G78" s="28"/>
      <c r="H78" s="394"/>
      <c r="I78" s="364"/>
      <c r="J78" s="27"/>
      <c r="K78" s="28"/>
      <c r="L78" s="360"/>
      <c r="M78" s="364"/>
      <c r="N78" s="27"/>
      <c r="O78" s="28"/>
      <c r="P78" s="360"/>
      <c r="Q78" s="364"/>
      <c r="R78" s="27"/>
      <c r="S78" s="28"/>
      <c r="T78" s="360"/>
      <c r="U78" s="26"/>
      <c r="V78" s="27"/>
      <c r="W78" s="28"/>
      <c r="X78" s="29"/>
      <c r="Y78" s="449"/>
      <c r="Z78"/>
    </row>
    <row r="79" spans="1:26" s="12" customFormat="1" outlineLevel="1" x14ac:dyDescent="0.25">
      <c r="A79" s="462"/>
      <c r="B79" s="87"/>
      <c r="C79" s="156"/>
      <c r="D79" s="357"/>
      <c r="E79" s="90"/>
      <c r="F79" s="88"/>
      <c r="G79" s="89"/>
      <c r="H79" s="390"/>
      <c r="I79" s="90"/>
      <c r="J79" s="88"/>
      <c r="K79" s="89"/>
      <c r="L79" s="288"/>
      <c r="M79" s="90"/>
      <c r="N79" s="88"/>
      <c r="O79" s="89"/>
      <c r="P79" s="288"/>
      <c r="Q79" s="90"/>
      <c r="R79" s="88"/>
      <c r="S79" s="89"/>
      <c r="T79" s="288"/>
      <c r="U79" s="151"/>
      <c r="V79" s="88"/>
      <c r="W79" s="89"/>
      <c r="X79" s="89"/>
      <c r="Y79" s="134"/>
      <c r="Z79"/>
    </row>
    <row r="80" spans="1:26" s="3" customFormat="1" ht="13" outlineLevel="1" x14ac:dyDescent="0.3">
      <c r="A80" s="451" t="s">
        <v>46</v>
      </c>
      <c r="B80" s="94"/>
      <c r="C80" s="157"/>
      <c r="D80" s="70"/>
      <c r="E80" s="72"/>
      <c r="F80" s="69"/>
      <c r="G80" s="95"/>
      <c r="H80" s="430"/>
      <c r="I80" s="72"/>
      <c r="J80" s="69"/>
      <c r="K80" s="95"/>
      <c r="L80" s="439"/>
      <c r="M80" s="72"/>
      <c r="N80" s="69"/>
      <c r="O80" s="95"/>
      <c r="P80" s="439"/>
      <c r="Q80" s="72"/>
      <c r="R80" s="69"/>
      <c r="S80" s="95"/>
      <c r="T80" s="439"/>
      <c r="U80" s="152"/>
      <c r="V80" s="69"/>
      <c r="W80" s="95"/>
      <c r="X80" s="95"/>
      <c r="Y80" s="137"/>
      <c r="Z80"/>
    </row>
    <row r="81" spans="1:26" s="3" customFormat="1" ht="13" outlineLevel="1" x14ac:dyDescent="0.3">
      <c r="A81" s="467"/>
      <c r="B81" s="94"/>
      <c r="C81" s="157"/>
      <c r="D81" s="70"/>
      <c r="E81" s="342"/>
      <c r="F81" s="69"/>
      <c r="G81" s="95"/>
      <c r="H81" s="430"/>
      <c r="I81" s="72"/>
      <c r="J81" s="69"/>
      <c r="K81" s="95"/>
      <c r="L81" s="439"/>
      <c r="M81" s="72"/>
      <c r="N81" s="69"/>
      <c r="O81" s="95"/>
      <c r="P81" s="439"/>
      <c r="Q81" s="72"/>
      <c r="R81" s="69"/>
      <c r="S81" s="95"/>
      <c r="T81" s="439"/>
      <c r="U81" s="152"/>
      <c r="V81" s="69"/>
      <c r="W81" s="95"/>
      <c r="X81" s="95"/>
      <c r="Y81" s="137"/>
      <c r="Z81"/>
    </row>
    <row r="82" spans="1:26" s="3" customFormat="1" ht="13" outlineLevel="1" x14ac:dyDescent="0.3">
      <c r="A82" s="451" t="s">
        <v>47</v>
      </c>
      <c r="B82" s="96"/>
      <c r="C82" s="166"/>
      <c r="D82" s="64"/>
      <c r="E82" s="342"/>
      <c r="F82" s="69"/>
      <c r="G82" s="95"/>
      <c r="H82" s="430"/>
      <c r="I82" s="97"/>
      <c r="J82" s="69"/>
      <c r="K82" s="95"/>
      <c r="L82" s="439"/>
      <c r="M82" s="97"/>
      <c r="N82" s="69"/>
      <c r="O82" s="95"/>
      <c r="P82" s="439"/>
      <c r="Q82" s="97"/>
      <c r="R82" s="69"/>
      <c r="S82" s="95"/>
      <c r="T82" s="439"/>
      <c r="U82" s="169"/>
      <c r="V82" s="69"/>
      <c r="W82" s="95"/>
      <c r="X82" s="95"/>
      <c r="Y82" s="138"/>
      <c r="Z82"/>
    </row>
    <row r="83" spans="1:26" s="6" customFormat="1" ht="13" outlineLevel="1" x14ac:dyDescent="0.3">
      <c r="A83" s="465"/>
      <c r="B83" s="404"/>
      <c r="C83" s="172"/>
      <c r="D83" s="414"/>
      <c r="E83" s="342"/>
      <c r="F83" s="70"/>
      <c r="G83" s="71"/>
      <c r="H83" s="384"/>
      <c r="I83" s="97"/>
      <c r="J83" s="70"/>
      <c r="K83" s="71"/>
      <c r="L83" s="303"/>
      <c r="M83" s="97"/>
      <c r="N83" s="70"/>
      <c r="O83" s="71"/>
      <c r="P83" s="303"/>
      <c r="Q83" s="97"/>
      <c r="R83" s="70"/>
      <c r="S83" s="71"/>
      <c r="T83" s="303"/>
      <c r="U83" s="169"/>
      <c r="V83" s="70"/>
      <c r="W83" s="71"/>
      <c r="X83" s="71"/>
      <c r="Y83" s="129">
        <f t="shared" ref="Y83:Y85" si="34">H83+L83+P83+T83+X83</f>
        <v>0</v>
      </c>
      <c r="Z83"/>
    </row>
    <row r="84" spans="1:26" ht="13" outlineLevel="1" x14ac:dyDescent="0.3">
      <c r="A84" s="451" t="s">
        <v>48</v>
      </c>
      <c r="B84" s="73"/>
      <c r="C84" s="158"/>
      <c r="D84" s="414"/>
      <c r="E84" s="342"/>
      <c r="F84" s="70"/>
      <c r="G84" s="71"/>
      <c r="H84" s="384"/>
      <c r="I84" s="97"/>
      <c r="J84" s="70"/>
      <c r="K84" s="71"/>
      <c r="L84" s="303"/>
      <c r="M84" s="97"/>
      <c r="N84" s="70"/>
      <c r="O84" s="71"/>
      <c r="P84" s="303"/>
      <c r="Q84" s="97"/>
      <c r="R84" s="70"/>
      <c r="S84" s="71"/>
      <c r="T84" s="303"/>
      <c r="U84" s="169"/>
      <c r="V84" s="70"/>
      <c r="W84" s="71"/>
      <c r="X84" s="71"/>
      <c r="Y84" s="138"/>
    </row>
    <row r="85" spans="1:26" s="6" customFormat="1" ht="13" outlineLevel="1" x14ac:dyDescent="0.3">
      <c r="A85" s="465"/>
      <c r="B85" s="79"/>
      <c r="C85" s="172"/>
      <c r="D85" s="414"/>
      <c r="E85" s="342"/>
      <c r="F85" s="70"/>
      <c r="G85" s="71"/>
      <c r="H85" s="384"/>
      <c r="I85" s="97"/>
      <c r="J85" s="70"/>
      <c r="K85" s="71"/>
      <c r="L85" s="303"/>
      <c r="M85" s="97"/>
      <c r="N85" s="70"/>
      <c r="O85" s="71"/>
      <c r="P85" s="303"/>
      <c r="Q85" s="97"/>
      <c r="R85" s="70"/>
      <c r="S85" s="71"/>
      <c r="T85" s="303"/>
      <c r="U85" s="169"/>
      <c r="V85" s="70"/>
      <c r="W85" s="71"/>
      <c r="X85" s="71"/>
      <c r="Y85" s="129">
        <f t="shared" si="34"/>
        <v>0</v>
      </c>
      <c r="Z85"/>
    </row>
    <row r="86" spans="1:26" s="3" customFormat="1" ht="13" outlineLevel="1" x14ac:dyDescent="0.3">
      <c r="A86" s="454" t="s">
        <v>49</v>
      </c>
      <c r="B86" s="108"/>
      <c r="C86" s="173"/>
      <c r="D86" s="410"/>
      <c r="E86" s="112"/>
      <c r="F86" s="109"/>
      <c r="G86" s="110"/>
      <c r="H86" s="386">
        <f>SUM(H79:H85)</f>
        <v>0</v>
      </c>
      <c r="I86" s="112"/>
      <c r="J86" s="109"/>
      <c r="K86" s="110"/>
      <c r="L86" s="304">
        <f>SUM(L79:L85)</f>
        <v>0</v>
      </c>
      <c r="M86" s="112"/>
      <c r="N86" s="109"/>
      <c r="O86" s="110"/>
      <c r="P86" s="304">
        <f>SUM(P79:P85)</f>
        <v>0</v>
      </c>
      <c r="Q86" s="112"/>
      <c r="R86" s="109"/>
      <c r="S86" s="110"/>
      <c r="T86" s="304">
        <f>SUM(T79:T85)</f>
        <v>0</v>
      </c>
      <c r="U86" s="170"/>
      <c r="V86" s="109"/>
      <c r="W86" s="110"/>
      <c r="X86" s="111">
        <f>SUM(X79:X85)</f>
        <v>0</v>
      </c>
      <c r="Y86" s="130">
        <f>SUM(Y79:Y85)</f>
        <v>0</v>
      </c>
      <c r="Z86" t="str">
        <f>IF(SUM(H86,L86,P86,T86,X86)=Y86,"Ties", "ERROR")</f>
        <v>Ties</v>
      </c>
    </row>
    <row r="87" spans="1:26" hidden="1" outlineLevel="1" x14ac:dyDescent="0.25">
      <c r="A87" s="457"/>
      <c r="B87" s="78"/>
      <c r="C87" s="165"/>
      <c r="D87" s="334"/>
      <c r="E87" s="77"/>
      <c r="F87" s="68"/>
      <c r="G87" s="92"/>
      <c r="H87" s="431"/>
      <c r="I87" s="77"/>
      <c r="J87" s="68"/>
      <c r="K87" s="92"/>
      <c r="L87" s="440"/>
      <c r="M87" s="77"/>
      <c r="N87" s="68"/>
      <c r="O87" s="92"/>
      <c r="P87" s="440"/>
      <c r="Q87" s="77"/>
      <c r="R87" s="68"/>
      <c r="S87" s="92"/>
      <c r="T87" s="440"/>
      <c r="U87" s="153"/>
      <c r="V87" s="68"/>
      <c r="W87" s="92"/>
      <c r="X87" s="99"/>
      <c r="Y87" s="139"/>
    </row>
    <row r="88" spans="1:26" s="3" customFormat="1" ht="13" hidden="1" outlineLevel="1" x14ac:dyDescent="0.3">
      <c r="A88" s="451" t="s">
        <v>50</v>
      </c>
      <c r="B88" s="65"/>
      <c r="C88" s="174"/>
      <c r="D88" s="64"/>
      <c r="E88" s="97"/>
      <c r="F88" s="69"/>
      <c r="G88" s="95"/>
      <c r="H88" s="430"/>
      <c r="I88" s="97"/>
      <c r="J88" s="69"/>
      <c r="K88" s="95"/>
      <c r="L88" s="439"/>
      <c r="M88" s="97"/>
      <c r="N88" s="69"/>
      <c r="O88" s="95"/>
      <c r="P88" s="439"/>
      <c r="Q88" s="97"/>
      <c r="R88" s="69"/>
      <c r="S88" s="95"/>
      <c r="T88" s="439"/>
      <c r="U88" s="169"/>
      <c r="V88" s="69"/>
      <c r="W88" s="95"/>
      <c r="X88" s="95"/>
      <c r="Y88" s="138"/>
      <c r="Z88"/>
    </row>
    <row r="89" spans="1:26" s="3" customFormat="1" ht="13" hidden="1" outlineLevel="1" x14ac:dyDescent="0.3">
      <c r="A89" s="451"/>
      <c r="B89" s="65"/>
      <c r="C89" s="174"/>
      <c r="D89" s="64"/>
      <c r="E89" s="97"/>
      <c r="F89" s="69"/>
      <c r="G89" s="95"/>
      <c r="H89" s="430"/>
      <c r="I89" s="97"/>
      <c r="J89" s="69"/>
      <c r="K89" s="95"/>
      <c r="L89" s="439"/>
      <c r="M89" s="97"/>
      <c r="N89" s="69"/>
      <c r="O89" s="95"/>
      <c r="P89" s="439"/>
      <c r="Q89" s="97"/>
      <c r="R89" s="69"/>
      <c r="S89" s="95"/>
      <c r="T89" s="439"/>
      <c r="U89" s="169"/>
      <c r="V89" s="69"/>
      <c r="W89" s="95"/>
      <c r="X89" s="95"/>
      <c r="Y89" s="138"/>
      <c r="Z89"/>
    </row>
    <row r="90" spans="1:26" s="6" customFormat="1" ht="13" hidden="1" outlineLevel="1" x14ac:dyDescent="0.3">
      <c r="A90" s="451" t="s">
        <v>0</v>
      </c>
      <c r="B90" s="91"/>
      <c r="C90" s="166"/>
      <c r="D90" s="65"/>
      <c r="E90" s="97"/>
      <c r="F90" s="69"/>
      <c r="G90" s="95"/>
      <c r="H90" s="430"/>
      <c r="I90" s="97"/>
      <c r="J90" s="69"/>
      <c r="K90" s="95"/>
      <c r="L90" s="439"/>
      <c r="M90" s="97"/>
      <c r="N90" s="69"/>
      <c r="O90" s="95"/>
      <c r="P90" s="439"/>
      <c r="Q90" s="97"/>
      <c r="R90" s="69"/>
      <c r="S90" s="95"/>
      <c r="T90" s="439"/>
      <c r="U90" s="169"/>
      <c r="V90" s="69"/>
      <c r="W90" s="95"/>
      <c r="X90" s="95"/>
      <c r="Y90" s="138"/>
      <c r="Z90"/>
    </row>
    <row r="91" spans="1:26" hidden="1" outlineLevel="1" x14ac:dyDescent="0.25">
      <c r="A91" s="452"/>
      <c r="B91" s="78" t="s">
        <v>0</v>
      </c>
      <c r="C91" s="158"/>
      <c r="D91" s="413"/>
      <c r="E91" s="342"/>
      <c r="F91" s="68"/>
      <c r="G91" s="75"/>
      <c r="H91" s="385">
        <f>ROUND(F91*G91,0)</f>
        <v>0</v>
      </c>
      <c r="I91" s="342"/>
      <c r="J91" s="68"/>
      <c r="K91" s="75"/>
      <c r="L91" s="185">
        <f>ROUND(J91*K91,0)</f>
        <v>0</v>
      </c>
      <c r="M91" s="342"/>
      <c r="N91" s="68"/>
      <c r="O91" s="75"/>
      <c r="P91" s="185">
        <f>ROUND(N91*O91,0)</f>
        <v>0</v>
      </c>
      <c r="Q91" s="342"/>
      <c r="R91" s="68"/>
      <c r="S91" s="75"/>
      <c r="T91" s="185">
        <f>ROUND(R91*S91,0)</f>
        <v>0</v>
      </c>
      <c r="U91" s="310"/>
      <c r="V91" s="68"/>
      <c r="W91" s="75"/>
      <c r="X91" s="76">
        <f>ROUND(V91*W91,0)</f>
        <v>0</v>
      </c>
      <c r="Y91" s="129">
        <f>H91+L91+T91+X91+P91</f>
        <v>0</v>
      </c>
    </row>
    <row r="92" spans="1:26" s="3" customFormat="1" ht="13" hidden="1" outlineLevel="1" x14ac:dyDescent="0.3">
      <c r="A92" s="467"/>
      <c r="B92" s="94"/>
      <c r="C92" s="157"/>
      <c r="D92" s="70"/>
      <c r="E92" s="72"/>
      <c r="F92" s="69"/>
      <c r="G92" s="95"/>
      <c r="H92" s="430"/>
      <c r="I92" s="72"/>
      <c r="J92" s="69"/>
      <c r="K92" s="95"/>
      <c r="L92" s="439"/>
      <c r="M92" s="72"/>
      <c r="N92" s="69"/>
      <c r="O92" s="95"/>
      <c r="P92" s="439"/>
      <c r="Q92" s="72"/>
      <c r="R92" s="69"/>
      <c r="S92" s="95"/>
      <c r="T92" s="439"/>
      <c r="U92" s="152"/>
      <c r="V92" s="69"/>
      <c r="W92" s="95"/>
      <c r="X92" s="95"/>
      <c r="Y92" s="137"/>
      <c r="Z92"/>
    </row>
    <row r="93" spans="1:26" s="3" customFormat="1" ht="13" hidden="1" outlineLevel="1" x14ac:dyDescent="0.3">
      <c r="A93" s="451" t="s">
        <v>51</v>
      </c>
      <c r="B93" s="96"/>
      <c r="C93" s="166"/>
      <c r="D93" s="64"/>
      <c r="E93" s="97"/>
      <c r="F93" s="69"/>
      <c r="G93" s="95"/>
      <c r="H93" s="430"/>
      <c r="I93" s="97"/>
      <c r="J93" s="69"/>
      <c r="K93" s="95"/>
      <c r="L93" s="439"/>
      <c r="M93" s="97"/>
      <c r="N93" s="69"/>
      <c r="O93" s="95"/>
      <c r="P93" s="439"/>
      <c r="Q93" s="97"/>
      <c r="R93" s="69"/>
      <c r="S93" s="95"/>
      <c r="T93" s="439"/>
      <c r="U93" s="169"/>
      <c r="V93" s="69"/>
      <c r="W93" s="95"/>
      <c r="X93" s="95"/>
      <c r="Y93" s="138"/>
      <c r="Z93"/>
    </row>
    <row r="94" spans="1:26" ht="13" hidden="1" outlineLevel="1" x14ac:dyDescent="0.3">
      <c r="A94" s="452"/>
      <c r="B94" s="100" t="s">
        <v>438</v>
      </c>
      <c r="C94" s="158"/>
      <c r="D94" s="413"/>
      <c r="E94" s="98"/>
      <c r="F94" s="68"/>
      <c r="G94" s="71"/>
      <c r="H94" s="384"/>
      <c r="I94" s="98"/>
      <c r="J94" s="68"/>
      <c r="K94" s="71"/>
      <c r="L94" s="303"/>
      <c r="M94" s="98"/>
      <c r="N94" s="70"/>
      <c r="O94" s="71"/>
      <c r="P94" s="303"/>
      <c r="Q94" s="98"/>
      <c r="R94" s="70"/>
      <c r="S94" s="71"/>
      <c r="T94" s="303"/>
      <c r="U94" s="163"/>
      <c r="V94" s="70"/>
      <c r="W94" s="71"/>
      <c r="X94" s="71"/>
      <c r="Y94" s="138"/>
    </row>
    <row r="95" spans="1:26" ht="13" hidden="1" outlineLevel="1" x14ac:dyDescent="0.3">
      <c r="A95" s="452"/>
      <c r="B95" s="406" t="s">
        <v>445</v>
      </c>
      <c r="C95" s="171"/>
      <c r="D95" s="413"/>
      <c r="E95" s="342" t="s">
        <v>155</v>
      </c>
      <c r="F95" s="68"/>
      <c r="G95" s="75">
        <v>550</v>
      </c>
      <c r="H95" s="385">
        <f>ROUND(F95*G95,0)</f>
        <v>0</v>
      </c>
      <c r="I95" s="342" t="s">
        <v>155</v>
      </c>
      <c r="J95" s="68"/>
      <c r="K95" s="75">
        <v>550</v>
      </c>
      <c r="L95" s="185">
        <f>ROUND(J95*K95,0)</f>
        <v>0</v>
      </c>
      <c r="M95" s="342" t="s">
        <v>155</v>
      </c>
      <c r="N95" s="68"/>
      <c r="O95" s="75">
        <v>550</v>
      </c>
      <c r="P95" s="185">
        <f>ROUND(N95*O95,0)</f>
        <v>0</v>
      </c>
      <c r="Q95" s="342" t="s">
        <v>155</v>
      </c>
      <c r="R95" s="68"/>
      <c r="S95" s="75">
        <v>550</v>
      </c>
      <c r="T95" s="185">
        <f>ROUND(R95*S95,0)</f>
        <v>0</v>
      </c>
      <c r="U95" s="310"/>
      <c r="V95" s="68"/>
      <c r="W95" s="75"/>
      <c r="X95" s="76">
        <f>ROUND(V95*W95,0)</f>
        <v>0</v>
      </c>
      <c r="Y95" s="129">
        <f>H95+L95+T95+X95+P95</f>
        <v>0</v>
      </c>
    </row>
    <row r="96" spans="1:26" ht="13" hidden="1" outlineLevel="1" x14ac:dyDescent="0.3">
      <c r="A96" s="452"/>
      <c r="B96" s="78"/>
      <c r="C96" s="171"/>
      <c r="D96" s="413"/>
      <c r="E96" s="342"/>
      <c r="F96" s="68"/>
      <c r="G96" s="75"/>
      <c r="H96" s="385"/>
      <c r="I96" s="342"/>
      <c r="J96" s="68"/>
      <c r="K96" s="75"/>
      <c r="L96" s="185"/>
      <c r="M96" s="342"/>
      <c r="N96" s="68"/>
      <c r="O96" s="75"/>
      <c r="P96" s="185"/>
      <c r="Q96" s="342"/>
      <c r="R96" s="68"/>
      <c r="S96" s="75"/>
      <c r="T96" s="185"/>
      <c r="U96" s="310"/>
      <c r="V96" s="68"/>
      <c r="W96" s="75"/>
      <c r="X96" s="76"/>
      <c r="Y96" s="129"/>
    </row>
    <row r="97" spans="1:26" ht="13" hidden="1" outlineLevel="1" x14ac:dyDescent="0.3">
      <c r="A97" s="452"/>
      <c r="B97" s="100" t="s">
        <v>437</v>
      </c>
      <c r="C97" s="158"/>
      <c r="D97" s="414"/>
      <c r="E97" s="97"/>
      <c r="F97" s="70"/>
      <c r="G97" s="71"/>
      <c r="H97" s="384"/>
      <c r="I97" s="97"/>
      <c r="J97" s="70"/>
      <c r="K97" s="71"/>
      <c r="L97" s="303"/>
      <c r="M97" s="97"/>
      <c r="N97" s="70"/>
      <c r="O97" s="71"/>
      <c r="P97" s="303"/>
      <c r="Q97" s="97"/>
      <c r="R97" s="70"/>
      <c r="S97" s="71"/>
      <c r="T97" s="303"/>
      <c r="U97" s="169"/>
      <c r="V97" s="70"/>
      <c r="W97" s="71"/>
      <c r="X97" s="71"/>
      <c r="Y97" s="138"/>
    </row>
    <row r="98" spans="1:26" ht="13" hidden="1" outlineLevel="1" x14ac:dyDescent="0.3">
      <c r="A98" s="452"/>
      <c r="B98" s="406" t="s">
        <v>445</v>
      </c>
      <c r="C98" s="171"/>
      <c r="D98" s="413"/>
      <c r="E98" s="342" t="s">
        <v>155</v>
      </c>
      <c r="F98" s="68"/>
      <c r="G98" s="75">
        <v>550</v>
      </c>
      <c r="H98" s="385">
        <f>ROUND(F98*G98,0)</f>
        <v>0</v>
      </c>
      <c r="I98" s="342" t="s">
        <v>155</v>
      </c>
      <c r="J98" s="68"/>
      <c r="K98" s="75">
        <v>550</v>
      </c>
      <c r="L98" s="185">
        <f>ROUND(J98*K98,0)</f>
        <v>0</v>
      </c>
      <c r="M98" s="342" t="s">
        <v>155</v>
      </c>
      <c r="N98" s="68"/>
      <c r="O98" s="75">
        <v>550</v>
      </c>
      <c r="P98" s="185">
        <f>ROUND(N98*O98,0)</f>
        <v>0</v>
      </c>
      <c r="Q98" s="342" t="s">
        <v>155</v>
      </c>
      <c r="R98" s="68"/>
      <c r="S98" s="75">
        <v>550</v>
      </c>
      <c r="T98" s="185">
        <f>ROUND(R98*S98,0)</f>
        <v>0</v>
      </c>
      <c r="U98" s="310" t="s">
        <v>155</v>
      </c>
      <c r="V98" s="68"/>
      <c r="W98" s="75">
        <v>550</v>
      </c>
      <c r="X98" s="76">
        <f>ROUND(V98*W98,0)</f>
        <v>0</v>
      </c>
      <c r="Y98" s="129">
        <f>H98+L98+T98+X98+P98</f>
        <v>0</v>
      </c>
    </row>
    <row r="99" spans="1:26" s="6" customFormat="1" hidden="1" outlineLevel="1" x14ac:dyDescent="0.25">
      <c r="A99" s="465"/>
      <c r="B99" s="74"/>
      <c r="C99" s="180"/>
      <c r="D99" s="414"/>
      <c r="E99" s="97"/>
      <c r="F99" s="70"/>
      <c r="G99" s="71"/>
      <c r="H99" s="384"/>
      <c r="I99" s="97"/>
      <c r="J99" s="70"/>
      <c r="K99" s="71"/>
      <c r="L99" s="303"/>
      <c r="M99" s="97"/>
      <c r="N99" s="70"/>
      <c r="O99" s="71"/>
      <c r="P99" s="303"/>
      <c r="Q99" s="97"/>
      <c r="R99" s="70"/>
      <c r="S99" s="71"/>
      <c r="T99" s="303"/>
      <c r="U99" s="169"/>
      <c r="V99" s="70"/>
      <c r="W99" s="71"/>
      <c r="X99" s="71"/>
      <c r="Y99" s="138"/>
      <c r="Z99"/>
    </row>
    <row r="100" spans="1:26" s="3" customFormat="1" ht="13" hidden="1" outlineLevel="1" x14ac:dyDescent="0.3">
      <c r="A100" s="454" t="s">
        <v>52</v>
      </c>
      <c r="B100" s="108"/>
      <c r="C100" s="173"/>
      <c r="D100" s="410"/>
      <c r="E100" s="112"/>
      <c r="F100" s="109"/>
      <c r="G100" s="110"/>
      <c r="H100" s="386">
        <f>SUM(H87:H99)</f>
        <v>0</v>
      </c>
      <c r="I100" s="112"/>
      <c r="J100" s="109"/>
      <c r="K100" s="110"/>
      <c r="L100" s="304">
        <f>SUM(L87:L99)</f>
        <v>0</v>
      </c>
      <c r="M100" s="112"/>
      <c r="N100" s="109"/>
      <c r="O100" s="110"/>
      <c r="P100" s="304">
        <f>SUM(P87:P99)</f>
        <v>0</v>
      </c>
      <c r="Q100" s="112"/>
      <c r="R100" s="109"/>
      <c r="S100" s="110"/>
      <c r="T100" s="304">
        <f>SUM(T87:T99)</f>
        <v>0</v>
      </c>
      <c r="U100" s="170"/>
      <c r="V100" s="109"/>
      <c r="W100" s="110"/>
      <c r="X100" s="111">
        <f>SUM(X87:X99)</f>
        <v>0</v>
      </c>
      <c r="Y100" s="130">
        <f>SUM(Y87:Y99)</f>
        <v>0</v>
      </c>
      <c r="Z100" t="str">
        <f>IF(SUM(H100,L100,P100,T100,X100)=Y100,"Ties", "ERROR")</f>
        <v>Ties</v>
      </c>
    </row>
    <row r="101" spans="1:26" outlineLevel="1" x14ac:dyDescent="0.25">
      <c r="A101" s="457"/>
      <c r="B101" s="78"/>
      <c r="C101" s="165"/>
      <c r="D101" s="334"/>
      <c r="E101" s="77"/>
      <c r="F101" s="335"/>
      <c r="G101" s="365"/>
      <c r="H101" s="431"/>
      <c r="I101" s="77"/>
      <c r="J101" s="68"/>
      <c r="K101" s="92"/>
      <c r="L101" s="440"/>
      <c r="M101" s="77"/>
      <c r="N101" s="68"/>
      <c r="O101" s="92"/>
      <c r="P101" s="440"/>
      <c r="Q101" s="77"/>
      <c r="R101" s="68"/>
      <c r="S101" s="92"/>
      <c r="T101" s="440"/>
      <c r="U101" s="153"/>
      <c r="V101" s="68"/>
      <c r="W101" s="92"/>
      <c r="X101" s="99"/>
      <c r="Y101" s="139"/>
    </row>
    <row r="102" spans="1:26" ht="13" outlineLevel="1" x14ac:dyDescent="0.3">
      <c r="A102" s="451" t="s">
        <v>53</v>
      </c>
      <c r="B102" s="78"/>
      <c r="C102" s="165"/>
      <c r="D102" s="334"/>
      <c r="E102" s="77"/>
      <c r="F102" s="311"/>
      <c r="G102" s="337"/>
      <c r="H102" s="431"/>
      <c r="I102" s="77"/>
      <c r="J102" s="335"/>
      <c r="K102" s="365"/>
      <c r="L102" s="440"/>
      <c r="M102" s="77"/>
      <c r="N102" s="335"/>
      <c r="O102" s="365"/>
      <c r="P102" s="440"/>
      <c r="Q102" s="77"/>
      <c r="R102" s="335"/>
      <c r="S102" s="365"/>
      <c r="T102" s="440"/>
      <c r="U102" s="153"/>
      <c r="V102" s="335"/>
      <c r="W102" s="365"/>
      <c r="X102" s="99"/>
      <c r="Y102" s="139"/>
    </row>
    <row r="103" spans="1:26" ht="13" outlineLevel="1" x14ac:dyDescent="0.3">
      <c r="A103" s="452"/>
      <c r="B103" s="81"/>
      <c r="C103" s="167"/>
      <c r="D103" s="413"/>
      <c r="E103" s="98"/>
      <c r="F103" s="311"/>
      <c r="G103" s="318"/>
      <c r="H103" s="384"/>
      <c r="I103" s="98"/>
      <c r="J103" s="311"/>
      <c r="K103" s="319"/>
      <c r="L103" s="303"/>
      <c r="M103" s="98"/>
      <c r="N103" s="311"/>
      <c r="O103" s="319"/>
      <c r="P103" s="303"/>
      <c r="Q103" s="98"/>
      <c r="R103" s="311"/>
      <c r="S103" s="319"/>
      <c r="T103" s="303"/>
      <c r="U103" s="163"/>
      <c r="V103" s="311"/>
      <c r="W103" s="319"/>
      <c r="X103" s="71"/>
      <c r="Y103" s="138"/>
    </row>
    <row r="104" spans="1:26" s="3" customFormat="1" ht="13" outlineLevel="1" x14ac:dyDescent="0.3">
      <c r="A104" s="451" t="s">
        <v>77</v>
      </c>
      <c r="B104" s="65"/>
      <c r="C104" s="174"/>
      <c r="D104" s="64"/>
      <c r="E104" s="97"/>
      <c r="F104" s="40"/>
      <c r="G104" s="47"/>
      <c r="H104" s="430"/>
      <c r="I104" s="97"/>
      <c r="J104" s="40"/>
      <c r="K104" s="47"/>
      <c r="L104" s="439"/>
      <c r="M104" s="97"/>
      <c r="N104" s="40"/>
      <c r="O104" s="47"/>
      <c r="P104" s="439"/>
      <c r="Q104" s="97"/>
      <c r="R104" s="40"/>
      <c r="S104" s="47"/>
      <c r="T104" s="439"/>
      <c r="U104" s="169"/>
      <c r="V104" s="40"/>
      <c r="W104" s="47"/>
      <c r="X104" s="95"/>
      <c r="Y104" s="138"/>
      <c r="Z104"/>
    </row>
    <row r="105" spans="1:26" outlineLevel="1" x14ac:dyDescent="0.25">
      <c r="A105" s="452"/>
      <c r="B105" s="472"/>
      <c r="C105" s="167"/>
      <c r="D105" s="413"/>
      <c r="E105" s="342"/>
      <c r="F105" s="311"/>
      <c r="G105" s="318"/>
      <c r="H105" s="385">
        <f>ROUND(F105*G105,0)</f>
        <v>0</v>
      </c>
      <c r="I105" s="342"/>
      <c r="J105" s="311"/>
      <c r="K105" s="319"/>
      <c r="L105" s="185">
        <f>ROUND(J105*K105,0)</f>
        <v>0</v>
      </c>
      <c r="M105" s="342"/>
      <c r="N105" s="311"/>
      <c r="O105" s="319"/>
      <c r="P105" s="185">
        <f>ROUND(N105*O105,0)</f>
        <v>0</v>
      </c>
      <c r="Q105" s="342"/>
      <c r="R105" s="311"/>
      <c r="S105" s="319"/>
      <c r="T105" s="185">
        <f>ROUND(R105*S105,0)</f>
        <v>0</v>
      </c>
      <c r="U105" s="310"/>
      <c r="V105" s="311"/>
      <c r="W105" s="319"/>
      <c r="X105" s="76">
        <f>ROUND(V105*W105,0)</f>
        <v>0</v>
      </c>
      <c r="Y105" s="129">
        <f>H105+L105+T105+X105+P105</f>
        <v>0</v>
      </c>
    </row>
    <row r="106" spans="1:26" s="6" customFormat="1" outlineLevel="1" x14ac:dyDescent="0.25">
      <c r="A106" s="453"/>
      <c r="B106" s="404"/>
      <c r="C106" s="359"/>
      <c r="D106" s="414"/>
      <c r="E106" s="428"/>
      <c r="F106" s="39"/>
      <c r="G106" s="319"/>
      <c r="H106" s="384"/>
      <c r="I106" s="77"/>
      <c r="J106" s="368"/>
      <c r="K106" s="369"/>
      <c r="L106" s="185">
        <f>ROUND(J106*K106,0)</f>
        <v>0</v>
      </c>
      <c r="M106" s="77"/>
      <c r="N106" s="368"/>
      <c r="O106" s="369"/>
      <c r="P106" s="185">
        <f>ROUND(N106*O106,0)</f>
        <v>0</v>
      </c>
      <c r="Q106" s="77"/>
      <c r="R106" s="368"/>
      <c r="S106" s="369"/>
      <c r="T106" s="185">
        <f>ROUND(R106*S106,0)</f>
        <v>0</v>
      </c>
      <c r="U106" s="77"/>
      <c r="V106" s="368"/>
      <c r="W106" s="369"/>
      <c r="X106" s="76">
        <f>ROUND(V106*W106,0)</f>
        <v>0</v>
      </c>
      <c r="Y106" s="129">
        <f>H106+L106+T106+X106+P106</f>
        <v>0</v>
      </c>
    </row>
    <row r="107" spans="1:26" s="3" customFormat="1" ht="13" outlineLevel="1" x14ac:dyDescent="0.3">
      <c r="A107" s="454" t="s">
        <v>54</v>
      </c>
      <c r="B107" s="108"/>
      <c r="C107" s="173"/>
      <c r="D107" s="410"/>
      <c r="E107" s="112"/>
      <c r="F107" s="366"/>
      <c r="G107" s="367"/>
      <c r="H107" s="386">
        <f>SUM(H101:H106)</f>
        <v>0</v>
      </c>
      <c r="I107" s="112"/>
      <c r="J107" s="109"/>
      <c r="K107" s="110"/>
      <c r="L107" s="304">
        <f>SUM(L101:L106)</f>
        <v>0</v>
      </c>
      <c r="M107" s="112"/>
      <c r="N107" s="109"/>
      <c r="O107" s="110"/>
      <c r="P107" s="304">
        <f>SUM(P101:P106)</f>
        <v>0</v>
      </c>
      <c r="Q107" s="112"/>
      <c r="R107" s="109"/>
      <c r="S107" s="110"/>
      <c r="T107" s="304">
        <f>SUM(T101:T106)</f>
        <v>0</v>
      </c>
      <c r="U107" s="170"/>
      <c r="V107" s="109"/>
      <c r="W107" s="110"/>
      <c r="X107" s="111">
        <f>SUM(X101:X106)</f>
        <v>0</v>
      </c>
      <c r="Y107" s="130">
        <f>SUM(Y101:Y106)</f>
        <v>0</v>
      </c>
      <c r="Z107" t="str">
        <f>IF(SUM(H107,L107,P107,T107,X107)=Y107,"Ties", "ERROR")</f>
        <v>Ties</v>
      </c>
    </row>
    <row r="108" spans="1:26" outlineLevel="1" x14ac:dyDescent="0.25">
      <c r="A108" s="458"/>
      <c r="B108" s="82"/>
      <c r="C108" s="160"/>
      <c r="D108" s="313"/>
      <c r="E108" s="86"/>
      <c r="F108" s="83"/>
      <c r="G108" s="84"/>
      <c r="H108" s="388"/>
      <c r="I108" s="86"/>
      <c r="J108" s="83"/>
      <c r="K108" s="84"/>
      <c r="L108" s="307"/>
      <c r="M108" s="86"/>
      <c r="N108" s="83"/>
      <c r="O108" s="84"/>
      <c r="P108" s="307"/>
      <c r="Q108" s="86"/>
      <c r="R108" s="83"/>
      <c r="S108" s="84"/>
      <c r="T108" s="307"/>
      <c r="U108" s="154"/>
      <c r="V108" s="83"/>
      <c r="W108" s="84"/>
      <c r="X108" s="85"/>
      <c r="Y108" s="132"/>
    </row>
    <row r="109" spans="1:26" s="3" customFormat="1" ht="13.5" thickBot="1" x14ac:dyDescent="0.35">
      <c r="A109" s="459" t="s">
        <v>55</v>
      </c>
      <c r="B109" s="41"/>
      <c r="C109" s="161"/>
      <c r="D109" s="412"/>
      <c r="E109" s="45"/>
      <c r="F109" s="42"/>
      <c r="G109" s="43"/>
      <c r="H109" s="389">
        <f>H86+H100+H107</f>
        <v>0</v>
      </c>
      <c r="I109" s="45"/>
      <c r="J109" s="42"/>
      <c r="K109" s="43"/>
      <c r="L109" s="290">
        <f>L86+L100+L107</f>
        <v>0</v>
      </c>
      <c r="M109" s="45"/>
      <c r="N109" s="42"/>
      <c r="O109" s="43"/>
      <c r="P109" s="290">
        <f>P86+P100+P107</f>
        <v>0</v>
      </c>
      <c r="Q109" s="45"/>
      <c r="R109" s="42"/>
      <c r="S109" s="43"/>
      <c r="T109" s="290">
        <f>T86+T100+T107</f>
        <v>0</v>
      </c>
      <c r="U109" s="155"/>
      <c r="V109" s="42"/>
      <c r="W109" s="43"/>
      <c r="X109" s="44">
        <f>X86+X100+X107</f>
        <v>0</v>
      </c>
      <c r="Y109" s="133">
        <f>Y86+Y100+Y107</f>
        <v>0</v>
      </c>
      <c r="Z109" t="str">
        <f>IF(SUM(H109,L109,P109,T109,X109)=Y109,"Ties", "ERROR")</f>
        <v>Ties</v>
      </c>
    </row>
    <row r="110" spans="1:26" s="20" customFormat="1" ht="13.5" thickBot="1" x14ac:dyDescent="0.35">
      <c r="A110" s="463"/>
      <c r="B110" s="21"/>
      <c r="C110" s="32"/>
      <c r="D110" s="32"/>
      <c r="E110" s="426"/>
      <c r="F110" s="31"/>
      <c r="G110" s="33"/>
      <c r="H110" s="427"/>
      <c r="I110" s="426"/>
      <c r="J110" s="31"/>
      <c r="K110" s="33"/>
      <c r="L110" s="437"/>
      <c r="M110" s="426"/>
      <c r="N110" s="31"/>
      <c r="O110" s="33"/>
      <c r="P110" s="437"/>
      <c r="Q110" s="426"/>
      <c r="R110" s="31"/>
      <c r="S110" s="33"/>
      <c r="T110" s="437"/>
      <c r="U110" s="30"/>
      <c r="V110" s="31"/>
      <c r="W110" s="33"/>
      <c r="X110" s="345"/>
      <c r="Y110" s="464"/>
      <c r="Z110"/>
    </row>
    <row r="111" spans="1:26" s="1" customFormat="1" ht="13" outlineLevel="1" x14ac:dyDescent="0.3">
      <c r="A111" s="448" t="s">
        <v>14</v>
      </c>
      <c r="B111" s="38"/>
      <c r="C111" s="37"/>
      <c r="D111" s="37"/>
      <c r="E111" s="364"/>
      <c r="F111" s="27"/>
      <c r="G111" s="28"/>
      <c r="H111" s="394"/>
      <c r="I111" s="364"/>
      <c r="J111" s="27"/>
      <c r="K111" s="28"/>
      <c r="L111" s="360"/>
      <c r="M111" s="364"/>
      <c r="N111" s="27"/>
      <c r="O111" s="28"/>
      <c r="P111" s="360"/>
      <c r="Q111" s="364"/>
      <c r="R111" s="27"/>
      <c r="S111" s="28"/>
      <c r="T111" s="360"/>
      <c r="U111" s="26"/>
      <c r="V111" s="27"/>
      <c r="W111" s="28"/>
      <c r="X111" s="29"/>
      <c r="Y111" s="449"/>
      <c r="Z111"/>
    </row>
    <row r="112" spans="1:26" s="12" customFormat="1" outlineLevel="1" x14ac:dyDescent="0.25">
      <c r="A112" s="462"/>
      <c r="B112" s="87"/>
      <c r="C112" s="156"/>
      <c r="D112" s="357"/>
      <c r="E112" s="90"/>
      <c r="F112" s="88"/>
      <c r="G112" s="89"/>
      <c r="H112" s="390"/>
      <c r="I112" s="90"/>
      <c r="J112" s="88"/>
      <c r="K112" s="89"/>
      <c r="L112" s="288"/>
      <c r="M112" s="90"/>
      <c r="N112" s="88"/>
      <c r="O112" s="89"/>
      <c r="P112" s="288"/>
      <c r="Q112" s="90"/>
      <c r="R112" s="88"/>
      <c r="S112" s="89"/>
      <c r="T112" s="288"/>
      <c r="U112" s="151"/>
      <c r="V112" s="88"/>
      <c r="W112" s="89"/>
      <c r="X112" s="89"/>
      <c r="Y112" s="134"/>
      <c r="Z112"/>
    </row>
    <row r="113" spans="1:26" s="14" customFormat="1" ht="13" outlineLevel="1" x14ac:dyDescent="0.3">
      <c r="A113" s="451" t="s">
        <v>56</v>
      </c>
      <c r="B113" s="64"/>
      <c r="C113" s="166"/>
      <c r="D113" s="65"/>
      <c r="E113" s="103"/>
      <c r="F113" s="101"/>
      <c r="G113" s="102"/>
      <c r="H113" s="432"/>
      <c r="I113" s="103"/>
      <c r="J113" s="101"/>
      <c r="K113" s="102"/>
      <c r="L113" s="441"/>
      <c r="M113" s="103"/>
      <c r="N113" s="101"/>
      <c r="O113" s="102"/>
      <c r="P113" s="441"/>
      <c r="Q113" s="103"/>
      <c r="R113" s="101"/>
      <c r="S113" s="102"/>
      <c r="T113" s="441"/>
      <c r="U113" s="162"/>
      <c r="V113" s="101"/>
      <c r="W113" s="102"/>
      <c r="X113" s="102"/>
      <c r="Y113" s="140"/>
      <c r="Z113"/>
    </row>
    <row r="114" spans="1:26" outlineLevel="1" x14ac:dyDescent="0.25">
      <c r="A114" s="458"/>
      <c r="B114" s="82"/>
      <c r="C114" s="168"/>
      <c r="D114" s="415"/>
      <c r="E114" s="104"/>
      <c r="F114" s="83"/>
      <c r="G114" s="93"/>
      <c r="H114" s="393"/>
      <c r="I114" s="104"/>
      <c r="J114" s="83"/>
      <c r="K114" s="93"/>
      <c r="L114" s="438"/>
      <c r="M114" s="104"/>
      <c r="N114" s="83"/>
      <c r="O114" s="93"/>
      <c r="P114" s="438"/>
      <c r="Q114" s="104"/>
      <c r="R114" s="83"/>
      <c r="S114" s="93"/>
      <c r="T114" s="438"/>
      <c r="U114" s="164"/>
      <c r="V114" s="83"/>
      <c r="W114" s="93"/>
      <c r="X114" s="93"/>
      <c r="Y114" s="136"/>
    </row>
    <row r="115" spans="1:26" s="3" customFormat="1" ht="13.5" thickBot="1" x14ac:dyDescent="0.35">
      <c r="A115" s="459" t="s">
        <v>57</v>
      </c>
      <c r="B115" s="41"/>
      <c r="C115" s="161"/>
      <c r="D115" s="412"/>
      <c r="E115" s="45"/>
      <c r="F115" s="42"/>
      <c r="G115" s="43"/>
      <c r="H115" s="389">
        <f>SUM(H113:H114)</f>
        <v>0</v>
      </c>
      <c r="I115" s="45"/>
      <c r="J115" s="42"/>
      <c r="K115" s="43"/>
      <c r="L115" s="290">
        <f>SUM(L113:L114)</f>
        <v>0</v>
      </c>
      <c r="M115" s="45"/>
      <c r="N115" s="42"/>
      <c r="O115" s="43"/>
      <c r="P115" s="290">
        <f>SUM(P113:P114)</f>
        <v>0</v>
      </c>
      <c r="Q115" s="45"/>
      <c r="R115" s="42"/>
      <c r="S115" s="43"/>
      <c r="T115" s="290">
        <f>SUM(T113:T114)</f>
        <v>0</v>
      </c>
      <c r="U115" s="155"/>
      <c r="V115" s="42"/>
      <c r="W115" s="43"/>
      <c r="X115" s="44">
        <f>SUM(X113:X114)</f>
        <v>0</v>
      </c>
      <c r="Y115" s="133">
        <f>SUM(Y113:Y114)</f>
        <v>0</v>
      </c>
      <c r="Z115" t="str">
        <f>IF(SUM(H115,L115,P115,T115,X115)=Y115,"Ties", "ERROR")</f>
        <v>Ties</v>
      </c>
    </row>
    <row r="116" spans="1:26" s="20" customFormat="1" ht="13.5" thickBot="1" x14ac:dyDescent="0.35">
      <c r="A116" s="463"/>
      <c r="B116" s="21"/>
      <c r="C116" s="32"/>
      <c r="D116" s="32"/>
      <c r="E116" s="426"/>
      <c r="F116" s="31"/>
      <c r="G116" s="33"/>
      <c r="H116" s="427"/>
      <c r="I116" s="426"/>
      <c r="J116" s="31"/>
      <c r="K116" s="33"/>
      <c r="L116" s="437"/>
      <c r="M116" s="426"/>
      <c r="N116" s="31"/>
      <c r="O116" s="33"/>
      <c r="P116" s="437"/>
      <c r="Q116" s="426"/>
      <c r="R116" s="31"/>
      <c r="S116" s="33"/>
      <c r="T116" s="437"/>
      <c r="U116" s="30"/>
      <c r="V116" s="31"/>
      <c r="W116" s="33"/>
      <c r="X116" s="345"/>
      <c r="Y116" s="464"/>
      <c r="Z116"/>
    </row>
    <row r="117" spans="1:26" s="1" customFormat="1" ht="13" outlineLevel="1" x14ac:dyDescent="0.3">
      <c r="A117" s="448" t="s">
        <v>442</v>
      </c>
      <c r="B117" s="38"/>
      <c r="C117" s="37"/>
      <c r="D117" s="37"/>
      <c r="E117" s="364"/>
      <c r="F117" s="27"/>
      <c r="G117" s="28"/>
      <c r="H117" s="394"/>
      <c r="I117" s="364"/>
      <c r="J117" s="27"/>
      <c r="K117" s="28"/>
      <c r="L117" s="360"/>
      <c r="M117" s="364"/>
      <c r="N117" s="27"/>
      <c r="O117" s="28"/>
      <c r="P117" s="360"/>
      <c r="Q117" s="364"/>
      <c r="R117" s="27"/>
      <c r="S117" s="28"/>
      <c r="T117" s="360"/>
      <c r="U117" s="26"/>
      <c r="V117" s="27"/>
      <c r="W117" s="28"/>
      <c r="X117" s="29"/>
      <c r="Y117" s="449"/>
      <c r="Z117"/>
    </row>
    <row r="118" spans="1:26" s="12" customFormat="1" outlineLevel="1" x14ac:dyDescent="0.25">
      <c r="A118" s="462"/>
      <c r="B118" s="87"/>
      <c r="C118" s="156"/>
      <c r="D118" s="357"/>
      <c r="E118" s="90"/>
      <c r="F118" s="88"/>
      <c r="G118" s="89"/>
      <c r="H118" s="390"/>
      <c r="I118" s="90"/>
      <c r="J118" s="88"/>
      <c r="K118" s="89"/>
      <c r="L118" s="288"/>
      <c r="M118" s="90"/>
      <c r="N118" s="88"/>
      <c r="O118" s="89"/>
      <c r="P118" s="288"/>
      <c r="Q118" s="90"/>
      <c r="R118" s="88"/>
      <c r="S118" s="89"/>
      <c r="T118" s="288"/>
      <c r="U118" s="151"/>
      <c r="V118" s="88"/>
      <c r="W118" s="89"/>
      <c r="X118" s="89"/>
      <c r="Y118" s="134"/>
      <c r="Z118"/>
    </row>
    <row r="119" spans="1:26" s="4" customFormat="1" ht="13" outlineLevel="1" x14ac:dyDescent="0.3">
      <c r="A119" s="456" t="str">
        <f>A26</f>
        <v>TUNIS OFFICE</v>
      </c>
      <c r="B119" s="80"/>
      <c r="C119" s="157"/>
      <c r="D119" s="70"/>
      <c r="E119" s="72"/>
      <c r="F119" s="69"/>
      <c r="G119" s="71"/>
      <c r="H119" s="384"/>
      <c r="I119" s="72"/>
      <c r="J119" s="69"/>
      <c r="K119" s="71"/>
      <c r="L119" s="303"/>
      <c r="M119" s="72"/>
      <c r="N119" s="69"/>
      <c r="O119" s="71"/>
      <c r="P119" s="303"/>
      <c r="Q119" s="72"/>
      <c r="R119" s="69"/>
      <c r="S119" s="71"/>
      <c r="T119" s="303"/>
      <c r="U119" s="152"/>
      <c r="V119" s="69"/>
      <c r="W119" s="71"/>
      <c r="X119" s="71"/>
      <c r="Y119" s="128"/>
      <c r="Z119"/>
    </row>
    <row r="120" spans="1:26" outlineLevel="1" x14ac:dyDescent="0.25">
      <c r="A120" s="452"/>
      <c r="B120" s="406"/>
      <c r="C120" s="158"/>
      <c r="D120" s="308"/>
      <c r="E120" s="77"/>
      <c r="F120" s="68"/>
      <c r="G120" s="75"/>
      <c r="H120" s="385">
        <f t="shared" ref="H120:H137" si="35">ROUND(F120*G120,0)</f>
        <v>0</v>
      </c>
      <c r="I120" s="77"/>
      <c r="J120" s="68"/>
      <c r="K120" s="76"/>
      <c r="L120" s="185">
        <f t="shared" ref="L120:L129" si="36">ROUND(J120*K120,0)</f>
        <v>0</v>
      </c>
      <c r="M120" s="77"/>
      <c r="N120" s="68"/>
      <c r="O120" s="76"/>
      <c r="P120" s="185">
        <f t="shared" ref="P120:P129" si="37">ROUND(N120*O120,0)</f>
        <v>0</v>
      </c>
      <c r="Q120" s="77"/>
      <c r="R120" s="68"/>
      <c r="S120" s="76"/>
      <c r="T120" s="185">
        <f t="shared" ref="T120:T129" si="38">ROUND(R120*S120,0)</f>
        <v>0</v>
      </c>
      <c r="U120" s="153"/>
      <c r="V120" s="68"/>
      <c r="W120" s="76"/>
      <c r="X120" s="76">
        <f t="shared" ref="X120:X129" si="39">ROUND(V120*W120,0)</f>
        <v>0</v>
      </c>
      <c r="Y120" s="129">
        <f t="shared" ref="Y120:Y140" si="40">H120+L120+P120+T120+X120</f>
        <v>0</v>
      </c>
    </row>
    <row r="121" spans="1:26" outlineLevel="1" x14ac:dyDescent="0.25">
      <c r="A121" s="452"/>
      <c r="B121" s="406"/>
      <c r="C121" s="158"/>
      <c r="D121" s="308"/>
      <c r="E121" s="77"/>
      <c r="F121" s="68"/>
      <c r="G121" s="75"/>
      <c r="H121" s="385">
        <f t="shared" si="35"/>
        <v>0</v>
      </c>
      <c r="I121" s="77"/>
      <c r="J121" s="68"/>
      <c r="K121" s="76"/>
      <c r="L121" s="185">
        <f t="shared" si="36"/>
        <v>0</v>
      </c>
      <c r="M121" s="77"/>
      <c r="N121" s="68"/>
      <c r="O121" s="76"/>
      <c r="P121" s="185">
        <f t="shared" si="37"/>
        <v>0</v>
      </c>
      <c r="Q121" s="77"/>
      <c r="R121" s="68"/>
      <c r="S121" s="76"/>
      <c r="T121" s="185">
        <f t="shared" si="38"/>
        <v>0</v>
      </c>
      <c r="U121" s="153"/>
      <c r="V121" s="68"/>
      <c r="W121" s="76"/>
      <c r="X121" s="76">
        <f t="shared" si="39"/>
        <v>0</v>
      </c>
      <c r="Y121" s="129">
        <f t="shared" si="40"/>
        <v>0</v>
      </c>
    </row>
    <row r="122" spans="1:26" outlineLevel="1" x14ac:dyDescent="0.25">
      <c r="A122" s="452"/>
      <c r="B122" s="406"/>
      <c r="C122" s="158"/>
      <c r="D122" s="308"/>
      <c r="E122" s="77"/>
      <c r="F122" s="68"/>
      <c r="G122" s="75"/>
      <c r="H122" s="385">
        <f>ROUND(F122*G122,0)</f>
        <v>0</v>
      </c>
      <c r="I122" s="77"/>
      <c r="J122" s="68"/>
      <c r="K122" s="76"/>
      <c r="L122" s="185">
        <f>ROUND(J122*K122,0)</f>
        <v>0</v>
      </c>
      <c r="M122" s="77"/>
      <c r="N122" s="68"/>
      <c r="O122" s="76"/>
      <c r="P122" s="185">
        <f>ROUND(N122*O122,0)</f>
        <v>0</v>
      </c>
      <c r="Q122" s="77"/>
      <c r="R122" s="68"/>
      <c r="S122" s="76"/>
      <c r="T122" s="185">
        <f>ROUND(R122*S122,0)</f>
        <v>0</v>
      </c>
      <c r="U122" s="153"/>
      <c r="V122" s="68"/>
      <c r="W122" s="76"/>
      <c r="X122" s="76">
        <f>ROUND(V122*W122,0)</f>
        <v>0</v>
      </c>
      <c r="Y122" s="129">
        <f>H122+L122+P122+T122+X122</f>
        <v>0</v>
      </c>
    </row>
    <row r="123" spans="1:26" outlineLevel="1" x14ac:dyDescent="0.25">
      <c r="A123" s="452"/>
      <c r="B123" s="406"/>
      <c r="C123" s="158"/>
      <c r="D123" s="308"/>
      <c r="E123" s="77"/>
      <c r="F123" s="68"/>
      <c r="G123" s="75"/>
      <c r="H123" s="385">
        <f>ROUND(F123*G123,0)</f>
        <v>0</v>
      </c>
      <c r="I123" s="77"/>
      <c r="J123" s="68"/>
      <c r="K123" s="76"/>
      <c r="L123" s="185">
        <f t="shared" ref="L123" si="41">ROUND(J123*K123,0)</f>
        <v>0</v>
      </c>
      <c r="M123" s="77"/>
      <c r="N123" s="68"/>
      <c r="O123" s="76"/>
      <c r="P123" s="185">
        <f t="shared" ref="P123" si="42">ROUND(N123*O123,0)</f>
        <v>0</v>
      </c>
      <c r="Q123" s="77"/>
      <c r="R123" s="68"/>
      <c r="S123" s="76"/>
      <c r="T123" s="185">
        <f t="shared" ref="T123" si="43">ROUND(R123*S123,0)</f>
        <v>0</v>
      </c>
      <c r="U123" s="153"/>
      <c r="V123" s="68"/>
      <c r="W123" s="76"/>
      <c r="X123" s="76">
        <f t="shared" ref="X123" si="44">ROUND(V123*W123,0)</f>
        <v>0</v>
      </c>
      <c r="Y123" s="129">
        <f>H123+L123+P123+T123+X123</f>
        <v>0</v>
      </c>
    </row>
    <row r="124" spans="1:26" outlineLevel="1" x14ac:dyDescent="0.25">
      <c r="A124" s="452"/>
      <c r="B124" s="78"/>
      <c r="C124" s="158"/>
      <c r="D124" s="308"/>
      <c r="E124" s="77"/>
      <c r="F124" s="68"/>
      <c r="G124" s="75"/>
      <c r="H124" s="385">
        <f t="shared" si="35"/>
        <v>0</v>
      </c>
      <c r="I124" s="77"/>
      <c r="J124" s="68"/>
      <c r="K124" s="76"/>
      <c r="L124" s="185">
        <f t="shared" si="36"/>
        <v>0</v>
      </c>
      <c r="M124" s="77"/>
      <c r="N124" s="68"/>
      <c r="O124" s="76"/>
      <c r="P124" s="185">
        <f t="shared" si="37"/>
        <v>0</v>
      </c>
      <c r="Q124" s="77"/>
      <c r="R124" s="68"/>
      <c r="S124" s="76"/>
      <c r="T124" s="185">
        <f t="shared" si="38"/>
        <v>0</v>
      </c>
      <c r="U124" s="153"/>
      <c r="V124" s="68"/>
      <c r="W124" s="76"/>
      <c r="X124" s="76">
        <f t="shared" si="39"/>
        <v>0</v>
      </c>
      <c r="Y124" s="129">
        <f t="shared" si="40"/>
        <v>0</v>
      </c>
    </row>
    <row r="125" spans="1:26" outlineLevel="1" x14ac:dyDescent="0.25">
      <c r="A125" s="452"/>
      <c r="B125" s="406"/>
      <c r="C125" s="158"/>
      <c r="D125" s="308"/>
      <c r="E125" s="77"/>
      <c r="F125" s="68"/>
      <c r="G125" s="75"/>
      <c r="H125" s="385">
        <f t="shared" si="35"/>
        <v>0</v>
      </c>
      <c r="I125" s="77"/>
      <c r="J125" s="68"/>
      <c r="K125" s="76"/>
      <c r="L125" s="185">
        <f t="shared" si="36"/>
        <v>0</v>
      </c>
      <c r="M125" s="77"/>
      <c r="N125" s="68"/>
      <c r="O125" s="76"/>
      <c r="P125" s="185">
        <f t="shared" si="37"/>
        <v>0</v>
      </c>
      <c r="Q125" s="77"/>
      <c r="R125" s="68"/>
      <c r="S125" s="76"/>
      <c r="T125" s="185">
        <f t="shared" si="38"/>
        <v>0</v>
      </c>
      <c r="U125" s="153"/>
      <c r="V125" s="68"/>
      <c r="W125" s="76"/>
      <c r="X125" s="76">
        <f t="shared" si="39"/>
        <v>0</v>
      </c>
      <c r="Y125" s="129">
        <f t="shared" si="40"/>
        <v>0</v>
      </c>
    </row>
    <row r="126" spans="1:26" outlineLevel="1" x14ac:dyDescent="0.25">
      <c r="A126" s="452"/>
      <c r="B126" s="78"/>
      <c r="C126" s="158"/>
      <c r="D126" s="308"/>
      <c r="E126" s="77"/>
      <c r="F126" s="68"/>
      <c r="G126" s="75"/>
      <c r="H126" s="385">
        <f t="shared" si="35"/>
        <v>0</v>
      </c>
      <c r="I126" s="77"/>
      <c r="J126" s="68"/>
      <c r="K126" s="76"/>
      <c r="L126" s="185">
        <f t="shared" si="36"/>
        <v>0</v>
      </c>
      <c r="M126" s="77"/>
      <c r="N126" s="68"/>
      <c r="O126" s="76"/>
      <c r="P126" s="185">
        <f t="shared" si="37"/>
        <v>0</v>
      </c>
      <c r="Q126" s="77"/>
      <c r="R126" s="68"/>
      <c r="S126" s="76"/>
      <c r="T126" s="185">
        <f t="shared" si="38"/>
        <v>0</v>
      </c>
      <c r="U126" s="153"/>
      <c r="V126" s="68"/>
      <c r="W126" s="76"/>
      <c r="X126" s="76">
        <f t="shared" si="39"/>
        <v>0</v>
      </c>
      <c r="Y126" s="129">
        <f t="shared" si="40"/>
        <v>0</v>
      </c>
    </row>
    <row r="127" spans="1:26" outlineLevel="1" x14ac:dyDescent="0.25">
      <c r="A127" s="452"/>
      <c r="B127" s="78"/>
      <c r="C127" s="158"/>
      <c r="D127" s="308"/>
      <c r="E127" s="77"/>
      <c r="F127" s="68"/>
      <c r="G127" s="75"/>
      <c r="H127" s="385">
        <f t="shared" si="35"/>
        <v>0</v>
      </c>
      <c r="I127" s="77"/>
      <c r="J127" s="68"/>
      <c r="K127" s="76"/>
      <c r="L127" s="185">
        <f t="shared" si="36"/>
        <v>0</v>
      </c>
      <c r="M127" s="77"/>
      <c r="N127" s="68"/>
      <c r="O127" s="76"/>
      <c r="P127" s="185">
        <f t="shared" si="37"/>
        <v>0</v>
      </c>
      <c r="Q127" s="77"/>
      <c r="R127" s="68"/>
      <c r="S127" s="76"/>
      <c r="T127" s="185">
        <f t="shared" si="38"/>
        <v>0</v>
      </c>
      <c r="U127" s="153"/>
      <c r="V127" s="68"/>
      <c r="W127" s="76"/>
      <c r="X127" s="76">
        <f t="shared" si="39"/>
        <v>0</v>
      </c>
      <c r="Y127" s="129">
        <f t="shared" si="40"/>
        <v>0</v>
      </c>
    </row>
    <row r="128" spans="1:26" outlineLevel="1" x14ac:dyDescent="0.25">
      <c r="A128" s="452"/>
      <c r="B128" s="78"/>
      <c r="C128" s="158"/>
      <c r="D128" s="308"/>
      <c r="E128" s="77"/>
      <c r="F128" s="68"/>
      <c r="G128" s="75"/>
      <c r="H128" s="385">
        <f t="shared" si="35"/>
        <v>0</v>
      </c>
      <c r="I128" s="77"/>
      <c r="J128" s="68"/>
      <c r="K128" s="76"/>
      <c r="L128" s="185">
        <f t="shared" si="36"/>
        <v>0</v>
      </c>
      <c r="M128" s="77"/>
      <c r="N128" s="68"/>
      <c r="O128" s="76"/>
      <c r="P128" s="185">
        <f t="shared" si="37"/>
        <v>0</v>
      </c>
      <c r="Q128" s="77"/>
      <c r="R128" s="68"/>
      <c r="S128" s="76"/>
      <c r="T128" s="185">
        <f t="shared" si="38"/>
        <v>0</v>
      </c>
      <c r="U128" s="153"/>
      <c r="V128" s="68"/>
      <c r="W128" s="76"/>
      <c r="X128" s="76">
        <f t="shared" si="39"/>
        <v>0</v>
      </c>
      <c r="Y128" s="129">
        <f t="shared" si="40"/>
        <v>0</v>
      </c>
    </row>
    <row r="129" spans="1:26" outlineLevel="1" x14ac:dyDescent="0.25">
      <c r="A129" s="452"/>
      <c r="B129" s="78"/>
      <c r="C129" s="158"/>
      <c r="D129" s="308"/>
      <c r="E129" s="77"/>
      <c r="F129" s="68"/>
      <c r="G129" s="75"/>
      <c r="H129" s="385">
        <f t="shared" si="35"/>
        <v>0</v>
      </c>
      <c r="I129" s="77"/>
      <c r="J129" s="68"/>
      <c r="K129" s="76"/>
      <c r="L129" s="185">
        <f t="shared" si="36"/>
        <v>0</v>
      </c>
      <c r="M129" s="77"/>
      <c r="N129" s="68"/>
      <c r="O129" s="76"/>
      <c r="P129" s="185">
        <f t="shared" si="37"/>
        <v>0</v>
      </c>
      <c r="Q129" s="77"/>
      <c r="R129" s="68"/>
      <c r="S129" s="76"/>
      <c r="T129" s="185">
        <f t="shared" si="38"/>
        <v>0</v>
      </c>
      <c r="U129" s="153"/>
      <c r="V129" s="68"/>
      <c r="W129" s="76"/>
      <c r="X129" s="76">
        <f t="shared" si="39"/>
        <v>0</v>
      </c>
      <c r="Y129" s="129">
        <f t="shared" si="40"/>
        <v>0</v>
      </c>
    </row>
    <row r="130" spans="1:26" ht="13" outlineLevel="1" x14ac:dyDescent="0.3">
      <c r="A130" s="501" t="str">
        <f>A33</f>
        <v>FIELD OFFICE</v>
      </c>
      <c r="B130" s="78"/>
      <c r="C130" s="158"/>
      <c r="D130" s="308"/>
      <c r="E130" s="77"/>
      <c r="F130" s="68"/>
      <c r="G130" s="75"/>
      <c r="H130" s="385">
        <f t="shared" si="35"/>
        <v>0</v>
      </c>
      <c r="I130" s="77"/>
      <c r="J130" s="68"/>
      <c r="K130" s="76"/>
      <c r="L130" s="185">
        <f t="shared" ref="L130:L137" si="45">ROUND(J130*K130,0)</f>
        <v>0</v>
      </c>
      <c r="M130" s="77"/>
      <c r="N130" s="68"/>
      <c r="O130" s="76"/>
      <c r="P130" s="185">
        <f t="shared" ref="P130:P137" si="46">ROUND(N130*O130,0)</f>
        <v>0</v>
      </c>
      <c r="Q130" s="77"/>
      <c r="R130" s="68"/>
      <c r="S130" s="76"/>
      <c r="T130" s="185">
        <f t="shared" ref="T130:T137" si="47">ROUND(R130*S130,0)</f>
        <v>0</v>
      </c>
      <c r="U130" s="153"/>
      <c r="V130" s="68"/>
      <c r="W130" s="76"/>
      <c r="X130" s="76">
        <f t="shared" ref="X130:X137" si="48">ROUND(V130*W130,0)</f>
        <v>0</v>
      </c>
      <c r="Y130" s="129">
        <f t="shared" si="40"/>
        <v>0</v>
      </c>
    </row>
    <row r="131" spans="1:26" ht="13" outlineLevel="1" x14ac:dyDescent="0.3">
      <c r="A131" s="501"/>
      <c r="B131" s="406"/>
      <c r="C131" s="158"/>
      <c r="D131" s="308"/>
      <c r="E131" s="77"/>
      <c r="F131" s="68"/>
      <c r="G131" s="75"/>
      <c r="H131" s="385">
        <f t="shared" si="35"/>
        <v>0</v>
      </c>
      <c r="I131" s="77"/>
      <c r="J131" s="68"/>
      <c r="K131" s="76"/>
      <c r="L131" s="185">
        <f t="shared" si="45"/>
        <v>0</v>
      </c>
      <c r="M131" s="77"/>
      <c r="N131" s="68"/>
      <c r="O131" s="76"/>
      <c r="P131" s="185">
        <f t="shared" si="46"/>
        <v>0</v>
      </c>
      <c r="Q131" s="77"/>
      <c r="R131" s="68"/>
      <c r="S131" s="76"/>
      <c r="T131" s="185">
        <f t="shared" si="47"/>
        <v>0</v>
      </c>
      <c r="U131" s="153"/>
      <c r="V131" s="68"/>
      <c r="W131" s="76"/>
      <c r="X131" s="76">
        <f t="shared" si="48"/>
        <v>0</v>
      </c>
      <c r="Y131" s="129">
        <f t="shared" si="40"/>
        <v>0</v>
      </c>
    </row>
    <row r="132" spans="1:26" ht="13" outlineLevel="1" x14ac:dyDescent="0.3">
      <c r="A132" s="501"/>
      <c r="B132" s="406"/>
      <c r="C132" s="158"/>
      <c r="D132" s="308"/>
      <c r="E132" s="77"/>
      <c r="F132" s="68"/>
      <c r="G132" s="75"/>
      <c r="H132" s="385">
        <f t="shared" si="35"/>
        <v>0</v>
      </c>
      <c r="I132" s="77"/>
      <c r="J132" s="68"/>
      <c r="K132" s="76"/>
      <c r="L132" s="185">
        <f t="shared" si="45"/>
        <v>0</v>
      </c>
      <c r="M132" s="77"/>
      <c r="N132" s="68"/>
      <c r="O132" s="76"/>
      <c r="P132" s="185">
        <f t="shared" si="46"/>
        <v>0</v>
      </c>
      <c r="Q132" s="77"/>
      <c r="R132" s="68"/>
      <c r="S132" s="76"/>
      <c r="T132" s="185">
        <f t="shared" si="47"/>
        <v>0</v>
      </c>
      <c r="U132" s="153"/>
      <c r="V132" s="68"/>
      <c r="W132" s="76"/>
      <c r="X132" s="76">
        <f t="shared" si="48"/>
        <v>0</v>
      </c>
      <c r="Y132" s="129">
        <f t="shared" si="40"/>
        <v>0</v>
      </c>
    </row>
    <row r="133" spans="1:26" ht="13" outlineLevel="1" x14ac:dyDescent="0.3">
      <c r="A133" s="501"/>
      <c r="B133" s="78"/>
      <c r="C133" s="158"/>
      <c r="D133" s="308"/>
      <c r="E133" s="77"/>
      <c r="F133" s="68"/>
      <c r="G133" s="75"/>
      <c r="H133" s="385">
        <f t="shared" si="35"/>
        <v>0</v>
      </c>
      <c r="I133" s="77"/>
      <c r="J133" s="68"/>
      <c r="K133" s="76"/>
      <c r="L133" s="185">
        <f t="shared" ref="L133" si="49">ROUND(J133*K133,0)</f>
        <v>0</v>
      </c>
      <c r="M133" s="77"/>
      <c r="N133" s="68"/>
      <c r="O133" s="76"/>
      <c r="P133" s="185">
        <f t="shared" ref="P133" si="50">ROUND(N133*O133,0)</f>
        <v>0</v>
      </c>
      <c r="Q133" s="77"/>
      <c r="R133" s="68"/>
      <c r="S133" s="76"/>
      <c r="T133" s="185">
        <f t="shared" ref="T133" si="51">ROUND(R133*S133,0)</f>
        <v>0</v>
      </c>
      <c r="U133" s="153"/>
      <c r="V133" s="68"/>
      <c r="W133" s="76"/>
      <c r="X133" s="76">
        <f t="shared" si="48"/>
        <v>0</v>
      </c>
      <c r="Y133" s="129">
        <f t="shared" si="40"/>
        <v>0</v>
      </c>
    </row>
    <row r="134" spans="1:26" ht="13" outlineLevel="1" x14ac:dyDescent="0.3">
      <c r="A134" s="501"/>
      <c r="B134" s="406"/>
      <c r="C134" s="158"/>
      <c r="D134" s="308"/>
      <c r="E134" s="77"/>
      <c r="F134" s="68"/>
      <c r="G134" s="75"/>
      <c r="H134" s="385">
        <f t="shared" si="35"/>
        <v>0</v>
      </c>
      <c r="I134" s="77"/>
      <c r="J134" s="68"/>
      <c r="K134" s="76"/>
      <c r="L134" s="185">
        <f t="shared" si="45"/>
        <v>0</v>
      </c>
      <c r="M134" s="77"/>
      <c r="N134" s="68"/>
      <c r="O134" s="76"/>
      <c r="P134" s="185">
        <f t="shared" si="46"/>
        <v>0</v>
      </c>
      <c r="Q134" s="77"/>
      <c r="R134" s="68"/>
      <c r="S134" s="76"/>
      <c r="T134" s="185">
        <f t="shared" si="47"/>
        <v>0</v>
      </c>
      <c r="U134" s="153"/>
      <c r="V134" s="68"/>
      <c r="W134" s="76"/>
      <c r="X134" s="76">
        <f t="shared" si="48"/>
        <v>0</v>
      </c>
      <c r="Y134" s="129">
        <f t="shared" si="40"/>
        <v>0</v>
      </c>
    </row>
    <row r="135" spans="1:26" ht="13" outlineLevel="1" x14ac:dyDescent="0.3">
      <c r="A135" s="501"/>
      <c r="B135" s="78"/>
      <c r="C135" s="158"/>
      <c r="D135" s="308"/>
      <c r="E135" s="77"/>
      <c r="F135" s="68"/>
      <c r="G135" s="75"/>
      <c r="H135" s="385">
        <f t="shared" si="35"/>
        <v>0</v>
      </c>
      <c r="I135" s="77"/>
      <c r="J135" s="68"/>
      <c r="K135" s="76"/>
      <c r="L135" s="185">
        <f t="shared" si="45"/>
        <v>0</v>
      </c>
      <c r="M135" s="77"/>
      <c r="N135" s="68"/>
      <c r="O135" s="76"/>
      <c r="P135" s="185">
        <f t="shared" si="46"/>
        <v>0</v>
      </c>
      <c r="Q135" s="77"/>
      <c r="R135" s="68"/>
      <c r="S135" s="76"/>
      <c r="T135" s="185">
        <f t="shared" si="47"/>
        <v>0</v>
      </c>
      <c r="U135" s="153"/>
      <c r="V135" s="68"/>
      <c r="W135" s="76"/>
      <c r="X135" s="76">
        <f t="shared" si="48"/>
        <v>0</v>
      </c>
      <c r="Y135" s="129">
        <f t="shared" si="40"/>
        <v>0</v>
      </c>
    </row>
    <row r="136" spans="1:26" ht="13" outlineLevel="1" x14ac:dyDescent="0.3">
      <c r="A136" s="501"/>
      <c r="B136" s="78"/>
      <c r="C136" s="158"/>
      <c r="D136" s="308"/>
      <c r="E136" s="77"/>
      <c r="F136" s="68"/>
      <c r="G136" s="75"/>
      <c r="H136" s="385">
        <f t="shared" si="35"/>
        <v>0</v>
      </c>
      <c r="I136" s="77"/>
      <c r="J136" s="68"/>
      <c r="K136" s="76"/>
      <c r="L136" s="185">
        <f t="shared" si="45"/>
        <v>0</v>
      </c>
      <c r="M136" s="77"/>
      <c r="N136" s="68"/>
      <c r="O136" s="76"/>
      <c r="P136" s="185">
        <f t="shared" si="46"/>
        <v>0</v>
      </c>
      <c r="Q136" s="77"/>
      <c r="R136" s="68"/>
      <c r="S136" s="76"/>
      <c r="T136" s="185">
        <f t="shared" si="47"/>
        <v>0</v>
      </c>
      <c r="U136" s="153"/>
      <c r="V136" s="68"/>
      <c r="W136" s="76"/>
      <c r="X136" s="76">
        <f t="shared" si="48"/>
        <v>0</v>
      </c>
      <c r="Y136" s="129">
        <f t="shared" si="40"/>
        <v>0</v>
      </c>
    </row>
    <row r="137" spans="1:26" ht="13" outlineLevel="1" x14ac:dyDescent="0.3">
      <c r="A137" s="501"/>
      <c r="B137" s="78"/>
      <c r="C137" s="158"/>
      <c r="D137" s="308"/>
      <c r="E137" s="77"/>
      <c r="F137" s="68"/>
      <c r="G137" s="75"/>
      <c r="H137" s="385">
        <f t="shared" si="35"/>
        <v>0</v>
      </c>
      <c r="I137" s="77"/>
      <c r="J137" s="68"/>
      <c r="K137" s="76"/>
      <c r="L137" s="185">
        <f t="shared" si="45"/>
        <v>0</v>
      </c>
      <c r="M137" s="77"/>
      <c r="N137" s="68"/>
      <c r="O137" s="76"/>
      <c r="P137" s="185">
        <f t="shared" si="46"/>
        <v>0</v>
      </c>
      <c r="Q137" s="77"/>
      <c r="R137" s="68"/>
      <c r="S137" s="76"/>
      <c r="T137" s="185">
        <f t="shared" si="47"/>
        <v>0</v>
      </c>
      <c r="U137" s="153"/>
      <c r="V137" s="68"/>
      <c r="W137" s="76"/>
      <c r="X137" s="76">
        <f t="shared" si="48"/>
        <v>0</v>
      </c>
      <c r="Y137" s="129">
        <f t="shared" si="40"/>
        <v>0</v>
      </c>
    </row>
    <row r="138" spans="1:26" ht="13" outlineLevel="1" x14ac:dyDescent="0.3">
      <c r="A138" s="501"/>
      <c r="B138" s="406"/>
      <c r="C138" s="158"/>
      <c r="D138" s="308"/>
      <c r="E138" s="77"/>
      <c r="F138" s="502"/>
      <c r="G138" s="75"/>
      <c r="H138" s="385">
        <f>MROUND(F138*G138,100)</f>
        <v>0</v>
      </c>
      <c r="I138" s="77"/>
      <c r="J138" s="502"/>
      <c r="K138" s="76"/>
      <c r="L138" s="185">
        <f>MROUND(J138*K138,100)</f>
        <v>0</v>
      </c>
      <c r="M138" s="77"/>
      <c r="N138" s="502"/>
      <c r="O138" s="76"/>
      <c r="P138" s="185">
        <f>MROUND(N138*O138,100)</f>
        <v>0</v>
      </c>
      <c r="Q138" s="77"/>
      <c r="R138" s="502"/>
      <c r="S138" s="76"/>
      <c r="T138" s="185">
        <f>MROUND(R138*S138,100)</f>
        <v>0</v>
      </c>
      <c r="U138" s="153"/>
      <c r="V138" s="502"/>
      <c r="W138" s="76"/>
      <c r="X138" s="76">
        <f>MROUND(V138*W138,100)</f>
        <v>0</v>
      </c>
      <c r="Y138" s="129">
        <f>H138+L138+P138+T138+X138</f>
        <v>0</v>
      </c>
    </row>
    <row r="139" spans="1:26" outlineLevel="1" x14ac:dyDescent="0.25">
      <c r="A139" s="452"/>
      <c r="B139" s="78"/>
      <c r="C139" s="158"/>
      <c r="D139" s="308"/>
      <c r="E139" s="77"/>
      <c r="F139" s="68"/>
      <c r="G139" s="75"/>
      <c r="H139" s="385"/>
      <c r="I139" s="77"/>
      <c r="J139" s="68"/>
      <c r="K139" s="76"/>
      <c r="L139" s="185"/>
      <c r="M139" s="77"/>
      <c r="N139" s="68"/>
      <c r="O139" s="76"/>
      <c r="P139" s="185"/>
      <c r="Q139" s="77"/>
      <c r="R139" s="68"/>
      <c r="S139" s="76"/>
      <c r="T139" s="185"/>
      <c r="U139" s="153"/>
      <c r="V139" s="68"/>
      <c r="W139" s="76"/>
      <c r="X139" s="76"/>
      <c r="Y139" s="129">
        <f t="shared" si="40"/>
        <v>0</v>
      </c>
    </row>
    <row r="140" spans="1:26" outlineLevel="1" x14ac:dyDescent="0.25">
      <c r="A140" s="452"/>
      <c r="B140" s="78"/>
      <c r="C140" s="158"/>
      <c r="D140" s="308"/>
      <c r="E140" s="77"/>
      <c r="F140" s="68"/>
      <c r="G140" s="75"/>
      <c r="H140" s="385"/>
      <c r="I140" s="77"/>
      <c r="J140" s="68"/>
      <c r="K140" s="76"/>
      <c r="L140" s="185"/>
      <c r="M140" s="77"/>
      <c r="N140" s="68"/>
      <c r="O140" s="76"/>
      <c r="P140" s="185"/>
      <c r="Q140" s="77"/>
      <c r="R140" s="68"/>
      <c r="S140" s="76"/>
      <c r="T140" s="185"/>
      <c r="U140" s="153"/>
      <c r="V140" s="68"/>
      <c r="W140" s="76"/>
      <c r="X140" s="76"/>
      <c r="Y140" s="129">
        <f t="shared" si="40"/>
        <v>0</v>
      </c>
    </row>
    <row r="141" spans="1:26" outlineLevel="1" x14ac:dyDescent="0.25">
      <c r="A141" s="452"/>
      <c r="B141" s="78"/>
      <c r="C141" s="158"/>
      <c r="D141" s="308"/>
      <c r="E141" s="77"/>
      <c r="F141" s="68"/>
      <c r="G141" s="75"/>
      <c r="H141" s="385"/>
      <c r="I141" s="77"/>
      <c r="J141" s="68"/>
      <c r="K141" s="76"/>
      <c r="L141" s="185"/>
      <c r="M141" s="77"/>
      <c r="N141" s="68"/>
      <c r="O141" s="76"/>
      <c r="P141" s="185"/>
      <c r="Q141" s="77"/>
      <c r="R141" s="68"/>
      <c r="S141" s="76"/>
      <c r="T141" s="185"/>
      <c r="U141" s="153"/>
      <c r="V141" s="68"/>
      <c r="W141" s="76"/>
      <c r="X141" s="76"/>
      <c r="Y141" s="129"/>
    </row>
    <row r="142" spans="1:26" outlineLevel="1" x14ac:dyDescent="0.25">
      <c r="A142" s="452"/>
      <c r="B142" s="78"/>
      <c r="C142" s="158"/>
      <c r="D142" s="308"/>
      <c r="E142" s="77"/>
      <c r="F142" s="68"/>
      <c r="G142" s="75"/>
      <c r="H142" s="385"/>
      <c r="I142" s="77"/>
      <c r="J142" s="68"/>
      <c r="K142" s="76"/>
      <c r="L142" s="185"/>
      <c r="M142" s="77"/>
      <c r="N142" s="68"/>
      <c r="O142" s="76"/>
      <c r="P142" s="185"/>
      <c r="Q142" s="77"/>
      <c r="R142" s="68"/>
      <c r="S142" s="76"/>
      <c r="T142" s="185"/>
      <c r="U142" s="153"/>
      <c r="V142" s="68"/>
      <c r="W142" s="76"/>
      <c r="X142" s="76"/>
      <c r="Y142" s="129"/>
    </row>
    <row r="143" spans="1:26" outlineLevel="1" x14ac:dyDescent="0.25">
      <c r="A143" s="457"/>
      <c r="B143" s="78"/>
      <c r="C143" s="159"/>
      <c r="D143" s="308"/>
      <c r="E143" s="72"/>
      <c r="F143" s="70"/>
      <c r="G143" s="71"/>
      <c r="H143" s="384"/>
      <c r="I143" s="72"/>
      <c r="J143" s="70"/>
      <c r="K143" s="71"/>
      <c r="L143" s="303"/>
      <c r="M143" s="72"/>
      <c r="N143" s="70"/>
      <c r="O143" s="71"/>
      <c r="P143" s="303"/>
      <c r="Q143" s="72"/>
      <c r="R143" s="70"/>
      <c r="S143" s="71"/>
      <c r="T143" s="303"/>
      <c r="U143" s="152"/>
      <c r="V143" s="70"/>
      <c r="W143" s="71"/>
      <c r="X143" s="71"/>
      <c r="Y143" s="128"/>
    </row>
    <row r="144" spans="1:26" s="3" customFormat="1" ht="13.5" thickBot="1" x14ac:dyDescent="0.35">
      <c r="A144" s="459" t="s">
        <v>58</v>
      </c>
      <c r="B144" s="41"/>
      <c r="C144" s="161"/>
      <c r="D144" s="412"/>
      <c r="E144" s="45"/>
      <c r="F144" s="42"/>
      <c r="G144" s="43"/>
      <c r="H144" s="389">
        <f>SUM(H117:H143)</f>
        <v>0</v>
      </c>
      <c r="I144" s="45"/>
      <c r="J144" s="42"/>
      <c r="K144" s="43"/>
      <c r="L144" s="290">
        <f>SUM(L117:L143)</f>
        <v>0</v>
      </c>
      <c r="M144" s="45"/>
      <c r="N144" s="42"/>
      <c r="O144" s="43"/>
      <c r="P144" s="290">
        <f>SUM(P117:P143)</f>
        <v>0</v>
      </c>
      <c r="Q144" s="45"/>
      <c r="R144" s="42"/>
      <c r="S144" s="43"/>
      <c r="T144" s="290">
        <f>SUM(T117:T143)</f>
        <v>0</v>
      </c>
      <c r="U144" s="155"/>
      <c r="V144" s="42"/>
      <c r="W144" s="43"/>
      <c r="X144" s="44">
        <f>SUM(X117:X143)</f>
        <v>0</v>
      </c>
      <c r="Y144" s="133">
        <f>SUM(Y117:Y143)</f>
        <v>0</v>
      </c>
      <c r="Z144" t="str">
        <f>IF(SUM(H144,L144,P144,T144,X144)=Y144,"Ties", "ERROR")</f>
        <v>Ties</v>
      </c>
    </row>
    <row r="145" spans="1:27" s="20" customFormat="1" ht="13.5" thickBot="1" x14ac:dyDescent="0.35">
      <c r="A145" s="468"/>
      <c r="B145" s="55"/>
      <c r="C145" s="56"/>
      <c r="D145" s="56"/>
      <c r="E145" s="433"/>
      <c r="F145" s="58"/>
      <c r="G145" s="59"/>
      <c r="H145" s="395"/>
      <c r="I145" s="433"/>
      <c r="J145" s="58"/>
      <c r="K145" s="59"/>
      <c r="L145" s="361"/>
      <c r="M145" s="433"/>
      <c r="N145" s="58"/>
      <c r="O145" s="59"/>
      <c r="P145" s="361"/>
      <c r="Q145" s="433"/>
      <c r="R145" s="58"/>
      <c r="S145" s="59"/>
      <c r="T145" s="361"/>
      <c r="U145" s="57"/>
      <c r="V145" s="58"/>
      <c r="W145" s="59"/>
      <c r="X145" s="346"/>
      <c r="Y145" s="469"/>
      <c r="Z145"/>
    </row>
    <row r="146" spans="1:27" s="3" customFormat="1" ht="13.5" thickBot="1" x14ac:dyDescent="0.35">
      <c r="A146" s="470" t="s">
        <v>59</v>
      </c>
      <c r="B146" s="50"/>
      <c r="C146" s="149"/>
      <c r="D146" s="416"/>
      <c r="E146" s="54"/>
      <c r="F146" s="51"/>
      <c r="G146" s="52"/>
      <c r="H146" s="396">
        <f>H41+H52+H59+H76+H109+H115+H144</f>
        <v>0</v>
      </c>
      <c r="I146" s="54"/>
      <c r="J146" s="51"/>
      <c r="K146" s="52"/>
      <c r="L146" s="221">
        <f>L41+L52+L59+L76+L109+L115+L144</f>
        <v>0</v>
      </c>
      <c r="M146" s="54"/>
      <c r="N146" s="51"/>
      <c r="O146" s="52"/>
      <c r="P146" s="221">
        <f>P41+P52+P59+P76+P109+P115+P144</f>
        <v>0</v>
      </c>
      <c r="Q146" s="54"/>
      <c r="R146" s="51"/>
      <c r="S146" s="52"/>
      <c r="T146" s="221">
        <f>T41+T52+T59+T76+T109+T115+T144</f>
        <v>0</v>
      </c>
      <c r="U146" s="148"/>
      <c r="V146" s="51"/>
      <c r="W146" s="52"/>
      <c r="X146" s="53">
        <f>X41+X52+X59+X76+X109+X115+X144</f>
        <v>0</v>
      </c>
      <c r="Y146" s="141">
        <f>Y41+Y52+Y59+Y76+Y109+Y115+Y144</f>
        <v>0</v>
      </c>
      <c r="Z146" t="str">
        <f>IF(SUM(H146,L146,P146,T146,X146)=Y146,"Ties", "ERROR")</f>
        <v>Ties</v>
      </c>
    </row>
    <row r="147" spans="1:27" s="20" customFormat="1" ht="13.5" thickBot="1" x14ac:dyDescent="0.35">
      <c r="A147" s="463"/>
      <c r="B147" s="21"/>
      <c r="C147" s="32"/>
      <c r="D147" s="32"/>
      <c r="E147" s="426"/>
      <c r="F147" s="31"/>
      <c r="G147" s="33"/>
      <c r="H147" s="434" t="s">
        <v>15</v>
      </c>
      <c r="I147" s="426"/>
      <c r="J147" s="31"/>
      <c r="K147" s="33"/>
      <c r="L147" s="442" t="s">
        <v>15</v>
      </c>
      <c r="M147" s="426"/>
      <c r="N147" s="31"/>
      <c r="O147" s="33"/>
      <c r="P147" s="442" t="s">
        <v>15</v>
      </c>
      <c r="Q147" s="426"/>
      <c r="R147" s="31"/>
      <c r="S147" s="33"/>
      <c r="T147" s="442" t="s">
        <v>15</v>
      </c>
      <c r="U147" s="30"/>
      <c r="V147" s="31"/>
      <c r="W147" s="33"/>
      <c r="X147" s="34" t="s">
        <v>15</v>
      </c>
      <c r="Y147" s="471" t="s">
        <v>15</v>
      </c>
      <c r="Z147"/>
    </row>
    <row r="148" spans="1:27" s="1" customFormat="1" ht="13" outlineLevel="1" x14ac:dyDescent="0.3">
      <c r="A148" s="448" t="s">
        <v>78</v>
      </c>
      <c r="B148" s="38"/>
      <c r="C148" s="37"/>
      <c r="D148" s="37"/>
      <c r="E148" s="364"/>
      <c r="F148" s="27"/>
      <c r="G148" s="28"/>
      <c r="H148" s="394"/>
      <c r="I148" s="364"/>
      <c r="J148" s="27"/>
      <c r="K148" s="28"/>
      <c r="L148" s="360"/>
      <c r="M148" s="364"/>
      <c r="N148" s="27"/>
      <c r="O148" s="28"/>
      <c r="P148" s="360"/>
      <c r="Q148" s="364"/>
      <c r="R148" s="27"/>
      <c r="S148" s="28"/>
      <c r="T148" s="360"/>
      <c r="U148" s="26"/>
      <c r="V148" s="27"/>
      <c r="W148" s="28"/>
      <c r="X148" s="29"/>
      <c r="Y148" s="449"/>
      <c r="Z148"/>
    </row>
    <row r="149" spans="1:27" outlineLevel="1" x14ac:dyDescent="0.25">
      <c r="A149" s="462"/>
      <c r="B149" s="87"/>
      <c r="C149" s="156"/>
      <c r="D149" s="357"/>
      <c r="E149" s="90"/>
      <c r="F149" s="88"/>
      <c r="G149" s="89"/>
      <c r="H149" s="390"/>
      <c r="I149" s="90"/>
      <c r="J149" s="88"/>
      <c r="K149" s="89"/>
      <c r="L149" s="288"/>
      <c r="M149" s="90"/>
      <c r="N149" s="88"/>
      <c r="O149" s="89"/>
      <c r="P149" s="288"/>
      <c r="Q149" s="90"/>
      <c r="R149" s="88"/>
      <c r="S149" s="89"/>
      <c r="T149" s="288"/>
      <c r="U149" s="151"/>
      <c r="V149" s="88"/>
      <c r="W149" s="89"/>
      <c r="X149" s="89"/>
      <c r="Y149" s="134"/>
    </row>
    <row r="150" spans="1:27" outlineLevel="1" x14ac:dyDescent="0.25">
      <c r="A150" s="452"/>
      <c r="B150" s="78" t="s">
        <v>79</v>
      </c>
      <c r="C150" s="158"/>
      <c r="D150" s="308"/>
      <c r="E150" s="77" t="s">
        <v>158</v>
      </c>
      <c r="F150" s="353"/>
      <c r="G150" s="76">
        <f>H41+SUM(H45:H46)</f>
        <v>0</v>
      </c>
      <c r="H150" s="385">
        <f>MROUND(F150*G150,100)</f>
        <v>0</v>
      </c>
      <c r="I150" s="77" t="s">
        <v>158</v>
      </c>
      <c r="J150" s="378">
        <f>F150</f>
        <v>0</v>
      </c>
      <c r="K150" s="76">
        <f>L41+SUM(L45:L46)</f>
        <v>0</v>
      </c>
      <c r="L150" s="185">
        <f>MROUND(J150*K150,100)</f>
        <v>0</v>
      </c>
      <c r="M150" s="77" t="s">
        <v>158</v>
      </c>
      <c r="N150" s="353">
        <f>F150</f>
        <v>0</v>
      </c>
      <c r="O150" s="76">
        <f>P41+SUM(P45:P46)</f>
        <v>0</v>
      </c>
      <c r="P150" s="185">
        <f>MROUND(N150*O150,100)</f>
        <v>0</v>
      </c>
      <c r="Q150" s="77" t="s">
        <v>158</v>
      </c>
      <c r="R150" s="353">
        <f>F150</f>
        <v>0</v>
      </c>
      <c r="S150" s="76">
        <f>T41+SUM(T45:T46)</f>
        <v>0</v>
      </c>
      <c r="T150" s="185">
        <f>MROUND(R150*S150,100)</f>
        <v>0</v>
      </c>
      <c r="U150" s="153" t="s">
        <v>158</v>
      </c>
      <c r="V150" s="353">
        <f>F150</f>
        <v>0</v>
      </c>
      <c r="W150" s="76">
        <f>X41+X52+X109</f>
        <v>0</v>
      </c>
      <c r="X150" s="185">
        <f>MROUND(V150*W150,100)</f>
        <v>0</v>
      </c>
      <c r="Y150" s="129">
        <f>MROUND(H150+L150+P150+T150+X150, 100)</f>
        <v>0</v>
      </c>
    </row>
    <row r="151" spans="1:27" outlineLevel="1" x14ac:dyDescent="0.25">
      <c r="A151" s="452"/>
      <c r="B151" s="78" t="s">
        <v>80</v>
      </c>
      <c r="C151" s="158"/>
      <c r="D151" s="308"/>
      <c r="E151" s="77" t="s">
        <v>158</v>
      </c>
      <c r="F151" s="353"/>
      <c r="G151" s="76">
        <f>H146</f>
        <v>0</v>
      </c>
      <c r="H151" s="385">
        <f>MROUND(F151*G151,100)</f>
        <v>0</v>
      </c>
      <c r="I151" s="77" t="s">
        <v>158</v>
      </c>
      <c r="J151" s="353">
        <f>F151</f>
        <v>0</v>
      </c>
      <c r="K151" s="76">
        <f>L146</f>
        <v>0</v>
      </c>
      <c r="L151" s="185">
        <f>MROUND(J151*K151,100)</f>
        <v>0</v>
      </c>
      <c r="M151" s="77" t="s">
        <v>158</v>
      </c>
      <c r="N151" s="353">
        <f>F151</f>
        <v>0</v>
      </c>
      <c r="O151" s="76">
        <f>P146</f>
        <v>0</v>
      </c>
      <c r="P151" s="185">
        <f>MROUND(N151*O151,100)</f>
        <v>0</v>
      </c>
      <c r="Q151" s="77" t="s">
        <v>158</v>
      </c>
      <c r="R151" s="353">
        <f>F151</f>
        <v>0</v>
      </c>
      <c r="S151" s="76">
        <f>T146</f>
        <v>0</v>
      </c>
      <c r="T151" s="185">
        <f>MROUND(R151*S151,100)</f>
        <v>0</v>
      </c>
      <c r="U151" s="153" t="s">
        <v>158</v>
      </c>
      <c r="V151" s="377">
        <f>F151</f>
        <v>0</v>
      </c>
      <c r="W151" s="76">
        <f>X146</f>
        <v>0</v>
      </c>
      <c r="X151" s="185">
        <f>MROUND(V151*W151,100)</f>
        <v>0</v>
      </c>
      <c r="Y151" s="129">
        <f>MROUND(H151+L151+P151+T151+X151, 100)</f>
        <v>0</v>
      </c>
    </row>
    <row r="152" spans="1:27" outlineLevel="1" x14ac:dyDescent="0.25">
      <c r="A152" s="458"/>
      <c r="B152" s="82"/>
      <c r="C152" s="160"/>
      <c r="D152" s="313"/>
      <c r="E152" s="86"/>
      <c r="F152" s="83"/>
      <c r="G152" s="84"/>
      <c r="H152" s="391"/>
      <c r="I152" s="86"/>
      <c r="J152" s="83"/>
      <c r="K152" s="84"/>
      <c r="L152" s="289"/>
      <c r="M152" s="86"/>
      <c r="N152" s="83"/>
      <c r="O152" s="84"/>
      <c r="P152" s="289"/>
      <c r="Q152" s="86"/>
      <c r="R152" s="83"/>
      <c r="S152" s="84"/>
      <c r="T152" s="289"/>
      <c r="U152" s="154"/>
      <c r="V152" s="83"/>
      <c r="W152" s="84"/>
      <c r="X152" s="84"/>
      <c r="Y152" s="135"/>
    </row>
    <row r="153" spans="1:27" s="3" customFormat="1" ht="13.5" thickBot="1" x14ac:dyDescent="0.35">
      <c r="A153" s="459" t="s">
        <v>81</v>
      </c>
      <c r="B153" s="41"/>
      <c r="C153" s="161"/>
      <c r="D153" s="412"/>
      <c r="E153" s="45"/>
      <c r="F153" s="42"/>
      <c r="G153" s="43"/>
      <c r="H153" s="389">
        <f>SUM(H149:H152)</f>
        <v>0</v>
      </c>
      <c r="I153" s="45"/>
      <c r="J153" s="42"/>
      <c r="K153" s="43"/>
      <c r="L153" s="290">
        <f>SUM(L149:L152)</f>
        <v>0</v>
      </c>
      <c r="M153" s="45"/>
      <c r="N153" s="42"/>
      <c r="O153" s="43"/>
      <c r="P153" s="290">
        <f>SUM(P149:P152)</f>
        <v>0</v>
      </c>
      <c r="Q153" s="45"/>
      <c r="R153" s="42"/>
      <c r="S153" s="43"/>
      <c r="T153" s="290">
        <f>SUM(T149:T152)</f>
        <v>0</v>
      </c>
      <c r="U153" s="155"/>
      <c r="V153" s="42"/>
      <c r="W153" s="43"/>
      <c r="X153" s="44">
        <f>SUM(X149:X152)</f>
        <v>0</v>
      </c>
      <c r="Y153" s="133">
        <f>SUM(Y149:Y152)</f>
        <v>0</v>
      </c>
      <c r="Z153" t="str">
        <f>IF(SUM(H153,L153,P153,T153,X153)=Y153,"Ties", "ERROR")</f>
        <v>Ties</v>
      </c>
      <c r="AA153" s="354"/>
    </row>
    <row r="154" spans="1:27" s="20" customFormat="1" ht="13.5" hidden="1" thickBot="1" x14ac:dyDescent="0.35">
      <c r="A154" s="46"/>
      <c r="B154" s="46"/>
      <c r="C154" s="39"/>
      <c r="D154" s="39"/>
      <c r="E154" s="48"/>
      <c r="F154" s="40"/>
      <c r="G154" s="47"/>
      <c r="H154" s="397"/>
      <c r="I154" s="48"/>
      <c r="J154" s="40"/>
      <c r="K154" s="47"/>
      <c r="L154" s="217"/>
      <c r="M154" s="48"/>
      <c r="N154" s="40"/>
      <c r="O154" s="47"/>
      <c r="P154" s="217"/>
      <c r="Q154" s="48"/>
      <c r="R154" s="40"/>
      <c r="S154" s="47"/>
      <c r="T154" s="217"/>
      <c r="U154" s="48"/>
      <c r="V154" s="40"/>
      <c r="W154" s="47"/>
      <c r="X154" s="217"/>
      <c r="Y154" s="217"/>
      <c r="Z154"/>
    </row>
    <row r="155" spans="1:27" s="3" customFormat="1" ht="13.5" hidden="1" thickBot="1" x14ac:dyDescent="0.35">
      <c r="A155" s="50" t="s">
        <v>82</v>
      </c>
      <c r="B155" s="50"/>
      <c r="C155" s="149"/>
      <c r="D155" s="150"/>
      <c r="E155" s="148" t="s">
        <v>434</v>
      </c>
      <c r="F155" s="356"/>
      <c r="G155" s="52">
        <f>H146+H153</f>
        <v>0</v>
      </c>
      <c r="H155" s="398">
        <f>ROUND(F155*G155,0)</f>
        <v>0</v>
      </c>
      <c r="I155" s="148" t="s">
        <v>434</v>
      </c>
      <c r="J155" s="356"/>
      <c r="K155" s="52">
        <f>L146+L153</f>
        <v>0</v>
      </c>
      <c r="L155" s="355">
        <f>ROUND(J155*K155,0)</f>
        <v>0</v>
      </c>
      <c r="M155" s="148" t="s">
        <v>434</v>
      </c>
      <c r="N155" s="356"/>
      <c r="O155" s="52">
        <f>P146+P153</f>
        <v>0</v>
      </c>
      <c r="P155" s="355">
        <f>ROUND(N155*O155,0)</f>
        <v>0</v>
      </c>
      <c r="Q155" s="148" t="s">
        <v>434</v>
      </c>
      <c r="R155" s="356"/>
      <c r="S155" s="52">
        <f>T146+T153</f>
        <v>0</v>
      </c>
      <c r="T155" s="355">
        <f>ROUND(R155*S155,0)</f>
        <v>0</v>
      </c>
      <c r="U155" s="148" t="s">
        <v>434</v>
      </c>
      <c r="V155" s="356"/>
      <c r="W155" s="52">
        <f>X146+X153</f>
        <v>0</v>
      </c>
      <c r="X155" s="355">
        <f>ROUND(V155*W155,0)</f>
        <v>0</v>
      </c>
      <c r="Y155" s="141">
        <f>X155+T155+P155+L155+H155</f>
        <v>0</v>
      </c>
      <c r="Z155" t="str">
        <f>IF(SUM(H155,L155,P155,T155,X155)=Y155,"Ties", "ERROR")</f>
        <v>Ties</v>
      </c>
    </row>
    <row r="156" spans="1:27" s="20" customFormat="1" ht="13.5" thickBot="1" x14ac:dyDescent="0.35">
      <c r="A156" s="46"/>
      <c r="B156" s="46"/>
      <c r="C156" s="39"/>
      <c r="D156" s="39"/>
      <c r="E156" s="48"/>
      <c r="F156" s="40"/>
      <c r="G156" s="47"/>
      <c r="H156" s="399" t="s">
        <v>15</v>
      </c>
      <c r="I156" s="48"/>
      <c r="J156" s="40"/>
      <c r="K156" s="47"/>
      <c r="L156" s="49" t="s">
        <v>15</v>
      </c>
      <c r="M156" s="48"/>
      <c r="N156" s="40"/>
      <c r="O156" s="47"/>
      <c r="P156" s="49" t="s">
        <v>15</v>
      </c>
      <c r="Q156" s="48"/>
      <c r="R156" s="40"/>
      <c r="S156" s="47"/>
      <c r="T156" s="49" t="s">
        <v>15</v>
      </c>
      <c r="U156" s="48"/>
      <c r="V156" s="40"/>
      <c r="W156" s="47"/>
      <c r="X156" s="49" t="s">
        <v>15</v>
      </c>
      <c r="Y156" s="49" t="s">
        <v>15</v>
      </c>
      <c r="Z156"/>
    </row>
    <row r="157" spans="1:27" s="3" customFormat="1" ht="13.5" thickBot="1" x14ac:dyDescent="0.35">
      <c r="A157" s="50" t="s">
        <v>60</v>
      </c>
      <c r="B157" s="50"/>
      <c r="C157" s="149"/>
      <c r="D157" s="150"/>
      <c r="E157" s="148"/>
      <c r="F157" s="51"/>
      <c r="G157" s="52"/>
      <c r="H157" s="400">
        <f>H146+H153+H155</f>
        <v>0</v>
      </c>
      <c r="I157" s="54"/>
      <c r="J157" s="51"/>
      <c r="K157" s="52"/>
      <c r="L157" s="53">
        <f>L146+L153+L155</f>
        <v>0</v>
      </c>
      <c r="M157" s="54"/>
      <c r="N157" s="51"/>
      <c r="O157" s="52"/>
      <c r="P157" s="53">
        <f>P146+P153+P155</f>
        <v>0</v>
      </c>
      <c r="Q157" s="54"/>
      <c r="R157" s="51"/>
      <c r="S157" s="52"/>
      <c r="T157" s="53">
        <f>T146+T153+T155</f>
        <v>0</v>
      </c>
      <c r="U157" s="54"/>
      <c r="V157" s="51"/>
      <c r="W157" s="52"/>
      <c r="X157" s="53">
        <f>X146+X153+X155</f>
        <v>0</v>
      </c>
      <c r="Y157" s="141">
        <f>Y146+Y153+Y155</f>
        <v>0</v>
      </c>
      <c r="Z157" t="str">
        <f>IF(SUM(H157,L157,P157,T157,X157)=Y157,"Ties", "ERROR")</f>
        <v>Ties</v>
      </c>
    </row>
  </sheetData>
  <dataConsolidate/>
  <mergeCells count="10">
    <mergeCell ref="E8:H8"/>
    <mergeCell ref="I8:L8"/>
    <mergeCell ref="M8:P8"/>
    <mergeCell ref="Q8:T8"/>
    <mergeCell ref="U8:X8"/>
    <mergeCell ref="Y8:Y9"/>
    <mergeCell ref="J2:L2"/>
    <mergeCell ref="J3:L3"/>
    <mergeCell ref="J4:L4"/>
    <mergeCell ref="J1:M1"/>
  </mergeCells>
  <phoneticPr fontId="0" type="noConversion"/>
  <conditionalFormatting sqref="Z145 Z147 Z156 Z116 Z110 Z77 Z60 Y101:Y102 X108:Y108 Y87 T108 P108 L108 H101:H102 H108 H87 Z53 Z42 X40:Y40 T40 P40 L40 H40 Z154">
    <cfRule type="cellIs" dxfId="39" priority="23" stopIfTrue="1" operator="equal">
      <formula>"Ties"</formula>
    </cfRule>
  </conditionalFormatting>
  <conditionalFormatting sqref="Z144 Z146 Z155 Z157 Z59 Z76 Z86 Z100 Z107 Z109 Z115 Z52 Z22 Z39 Z41">
    <cfRule type="cellIs" dxfId="38" priority="24" stopIfTrue="1" operator="notEqual">
      <formula>"Ties"</formula>
    </cfRule>
  </conditionalFormatting>
  <conditionalFormatting sqref="X145:Y145 X147:Y147 X156:Y156 T145 T147 T156 P145 P147 P156 L145 L147 L156 H145 H147 H156 X116:Y116 X110:Y110 X60:Y60 X77:Y77 T116 T110 T77 T60 P116 P110 P60 P77 L116 L110 L77 L60 H116 H110 H77 H60 X53:Y53 T53 P53 L53 H53 X42:Y42 T42 P42 L42 H42 H154 L154 P154 T154 X154:Y154">
    <cfRule type="cellIs" dxfId="37" priority="25" stopIfTrue="1" operator="equal">
      <formula>" "</formula>
    </cfRule>
  </conditionalFormatting>
  <conditionalFormatting sqref="C33">
    <cfRule type="cellIs" dxfId="36" priority="26" stopIfTrue="1" operator="notEqual">
      <formula>"Field Office"</formula>
    </cfRule>
  </conditionalFormatting>
  <conditionalFormatting sqref="A33">
    <cfRule type="cellIs" dxfId="35" priority="27" stopIfTrue="1" operator="equal">
      <formula>"&lt;Field Office&gt;"</formula>
    </cfRule>
  </conditionalFormatting>
  <conditionalFormatting sqref="B119 C26">
    <cfRule type="cellIs" dxfId="34" priority="28" stopIfTrue="1" operator="notEqual">
      <formula>"Country Office"</formula>
    </cfRule>
  </conditionalFormatting>
  <conditionalFormatting sqref="B103">
    <cfRule type="cellIs" dxfId="33" priority="30" stopIfTrue="1" operator="notEqual">
      <formula>"(Add lines here to insert additional specific Subgrants to US Agencies)"</formula>
    </cfRule>
  </conditionalFormatting>
  <conditionalFormatting sqref="C96">
    <cfRule type="cellIs" dxfId="32" priority="31" stopIfTrue="1" operator="notEqual">
      <formula>"(Add lines here to additional specific Consultants - International)"</formula>
    </cfRule>
  </conditionalFormatting>
  <conditionalFormatting sqref="C95">
    <cfRule type="cellIs" dxfId="31" priority="32" stopIfTrue="1" operator="notEqual">
      <formula>"(Insert specific Consultants - International here)"</formula>
    </cfRule>
  </conditionalFormatting>
  <conditionalFormatting sqref="C98">
    <cfRule type="cellIs" dxfId="30" priority="33" stopIfTrue="1" operator="notEqual">
      <formula>"(Insert specific Consultants - National here)"</formula>
    </cfRule>
  </conditionalFormatting>
  <conditionalFormatting sqref="B85:C85">
    <cfRule type="cellIs" dxfId="29" priority="36" stopIfTrue="1" operator="notEqual">
      <formula>"(Add lines here to insert additional specific Training costs)"</formula>
    </cfRule>
  </conditionalFormatting>
  <conditionalFormatting sqref="C83">
    <cfRule type="cellIs" dxfId="28" priority="40" stopIfTrue="1" operator="notEqual">
      <formula>"(Add lines here to insert additional specific Program Activity costs)"</formula>
    </cfRule>
  </conditionalFormatting>
  <conditionalFormatting sqref="C71:C73">
    <cfRule type="cellIs" dxfId="27" priority="43" stopIfTrue="1" operator="notEqual">
      <formula>"(Insert specific general equipment here)"</formula>
    </cfRule>
  </conditionalFormatting>
  <conditionalFormatting sqref="C74">
    <cfRule type="cellIs" dxfId="26" priority="44" stopIfTrue="1" operator="notEqual">
      <formula>"(Add lines here to additional specific items of general equipment)"</formula>
    </cfRule>
  </conditionalFormatting>
  <conditionalFormatting sqref="C66">
    <cfRule type="cellIs" dxfId="25" priority="45" stopIfTrue="1" operator="notEqual">
      <formula>"(Insert specific equipment here)"</formula>
    </cfRule>
  </conditionalFormatting>
  <conditionalFormatting sqref="B66">
    <cfRule type="cellIs" dxfId="24" priority="55" stopIfTrue="1" operator="equal">
      <formula>"&lt;Specific capital equipment&gt;"</formula>
    </cfRule>
  </conditionalFormatting>
  <conditionalFormatting sqref="B71:B73">
    <cfRule type="cellIs" dxfId="23" priority="57" stopIfTrue="1" operator="equal">
      <formula>"&lt;Specific general equipment&gt;"</formula>
    </cfRule>
  </conditionalFormatting>
  <conditionalFormatting sqref="B74">
    <cfRule type="cellIs" dxfId="22" priority="58" stopIfTrue="1" operator="equal">
      <formula>"&lt;Insert more Gen'l. Equipment lines here&gt;"</formula>
    </cfRule>
  </conditionalFormatting>
  <conditionalFormatting sqref="B95">
    <cfRule type="cellIs" dxfId="21" priority="67" stopIfTrue="1" operator="equal">
      <formula>"&lt;International consultant role&gt;"</formula>
    </cfRule>
  </conditionalFormatting>
  <conditionalFormatting sqref="B96">
    <cfRule type="cellIs" dxfId="20" priority="68" stopIfTrue="1" operator="equal">
      <formula>"&lt;Insert more Int'l. Consultant lines here&gt;"</formula>
    </cfRule>
  </conditionalFormatting>
  <conditionalFormatting sqref="B98">
    <cfRule type="cellIs" dxfId="19" priority="69" stopIfTrue="1" operator="equal">
      <formula>"&lt;National consultant role&gt;"</formula>
    </cfRule>
  </conditionalFormatting>
  <conditionalFormatting sqref="B105">
    <cfRule type="cellIs" dxfId="18" priority="75" stopIfTrue="1" operator="equal">
      <formula>"&lt;Specific local subgrant&gt;"</formula>
    </cfRule>
  </conditionalFormatting>
  <conditionalFormatting sqref="A119 A26">
    <cfRule type="cellIs" dxfId="17" priority="79" stopIfTrue="1" operator="equal">
      <formula>"&lt;Head Office&gt;"</formula>
    </cfRule>
  </conditionalFormatting>
  <conditionalFormatting sqref="C20">
    <cfRule type="cellIs" dxfId="16" priority="80" stopIfTrue="1" operator="notEqual">
      <formula>"(Enter position title)"</formula>
    </cfRule>
  </conditionalFormatting>
  <conditionalFormatting sqref="B32:C32">
    <cfRule type="cellIs" dxfId="15" priority="84" stopIfTrue="1" operator="notEqual">
      <formula>"(Add lines here to insert any additional Staff)"</formula>
    </cfRule>
  </conditionalFormatting>
  <conditionalFormatting sqref="B18:C18">
    <cfRule type="cellIs" dxfId="14" priority="93" stopIfTrue="1" operator="notEqual">
      <formula>"(Add lines here to insert additional regional staff)"</formula>
    </cfRule>
  </conditionalFormatting>
  <conditionalFormatting sqref="M2">
    <cfRule type="cellIs" dxfId="13" priority="95" stopIfTrue="1" operator="greaterThan">
      <formula>0</formula>
    </cfRule>
  </conditionalFormatting>
  <conditionalFormatting sqref="M3">
    <cfRule type="cellIs" dxfId="12" priority="96" stopIfTrue="1" operator="greaterThan">
      <formula>0</formula>
    </cfRule>
  </conditionalFormatting>
  <conditionalFormatting sqref="M4">
    <cfRule type="cellIs" dxfId="11" priority="97" stopIfTrue="1" operator="greaterThan">
      <formula>0</formula>
    </cfRule>
  </conditionalFormatting>
  <conditionalFormatting sqref="Q8 M8 I8 E8">
    <cfRule type="cellIs" dxfId="10" priority="98" stopIfTrue="1" operator="equal">
      <formula>"&lt;Dates&gt;"</formula>
    </cfRule>
  </conditionalFormatting>
  <conditionalFormatting sqref="B20">
    <cfRule type="cellIs" dxfId="9" priority="101" stopIfTrue="1" operator="equal">
      <formula>"&lt;HQ Technical position&gt;"</formula>
    </cfRule>
  </conditionalFormatting>
  <conditionalFormatting sqref="Z153">
    <cfRule type="cellIs" dxfId="8" priority="14" stopIfTrue="1" operator="notEqual">
      <formula>"Ties"</formula>
    </cfRule>
  </conditionalFormatting>
  <conditionalFormatting sqref="L87">
    <cfRule type="cellIs" dxfId="7" priority="8" stopIfTrue="1" operator="equal">
      <formula>"Ties"</formula>
    </cfRule>
  </conditionalFormatting>
  <conditionalFormatting sqref="P87">
    <cfRule type="cellIs" dxfId="6" priority="7" stopIfTrue="1" operator="equal">
      <formula>"Ties"</formula>
    </cfRule>
  </conditionalFormatting>
  <conditionalFormatting sqref="T87">
    <cfRule type="cellIs" dxfId="5" priority="6" stopIfTrue="1" operator="equal">
      <formula>"Ties"</formula>
    </cfRule>
  </conditionalFormatting>
  <conditionalFormatting sqref="X87">
    <cfRule type="cellIs" dxfId="4" priority="5" stopIfTrue="1" operator="equal">
      <formula>"Ties"</formula>
    </cfRule>
  </conditionalFormatting>
  <conditionalFormatting sqref="L101:L102">
    <cfRule type="cellIs" dxfId="3" priority="4" stopIfTrue="1" operator="equal">
      <formula>"Ties"</formula>
    </cfRule>
  </conditionalFormatting>
  <conditionalFormatting sqref="P101:P102">
    <cfRule type="cellIs" dxfId="2" priority="3" stopIfTrue="1" operator="equal">
      <formula>"Ties"</formula>
    </cfRule>
  </conditionalFormatting>
  <conditionalFormatting sqref="T101:T102">
    <cfRule type="cellIs" dxfId="1" priority="2" stopIfTrue="1" operator="equal">
      <formula>"Ties"</formula>
    </cfRule>
  </conditionalFormatting>
  <conditionalFormatting sqref="X101:X102">
    <cfRule type="cellIs" dxfId="0" priority="1" stopIfTrue="1" operator="equal">
      <formula>"Ties"</formula>
    </cfRule>
  </conditionalFormatting>
  <dataValidations count="2">
    <dataValidation type="list" allowBlank="1" showInputMessage="1" showErrorMessage="1" errorTitle="Stop" error="Please choose from Drop Down" promptTitle="Select Unit" sqref="I56:I57 U56:U57 Q56:Q57 M56:M57" xr:uid="{00000000-0002-0000-0200-000000000000}">
      <formula1>$A$12</formula1>
    </dataValidation>
    <dataValidation type="list" allowBlank="1" showInputMessage="1" showErrorMessage="1" errorTitle="Stop " error="Please Choose Applicable Unit" promptTitle="Select Unit" sqref="M120:M142 I120:I142 Q120:Q142 U120:U142" xr:uid="{00000000-0002-0000-0200-000001000000}">
      <formula1>Unit</formula1>
    </dataValidation>
  </dataValidations>
  <pageMargins left="0.75" right="0.75" top="1" bottom="1" header="0.5" footer="0.5"/>
  <pageSetup paperSize="3" scale="50" fitToHeight="0" orientation="landscape" r:id="rId1"/>
  <headerFooter alignWithMargins="0">
    <oddHeader>&amp;CLibya LEAP</oddHeader>
    <oddFooter>&amp;R&amp;P of &amp;N</oddFooter>
  </headerFooter>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errorTitle="Stop" error="Please choose from Drop Down" promptTitle="Select Unit" xr:uid="{00000000-0002-0000-0200-000002000000}">
          <x14:formula1>
            <xm:f>'Formula Sheet'!$A$4:$A$6</xm:f>
          </x14:formula1>
          <xm:sqref>E16:E17 E20 I16:I17 M16:M17 Q16:Q17 U16:U17 U106 U20 I20 M20 Q20 E37 U37 M37 I37 Q37 I106 M106 Q106 M35 E35 I35 U35 Q35 U28:U31 Q28:Q31 E28:E31 M28:M31 I28:I31</xm:sqref>
        </x14:dataValidation>
        <x14:dataValidation type="list" allowBlank="1" showInputMessage="1" showErrorMessage="1" errorTitle="Stop" error="Please choose from Drop Down" promptTitle="Select Unit" xr:uid="{00000000-0002-0000-0200-000003000000}">
          <x14:formula1>
            <xm:f>'Formula Sheet'!$A$7:$A$8</xm:f>
          </x14:formula1>
          <xm:sqref>E66 I66 M66 Q66 U66 E71:E74 I71:I74 M71:M74 Q71:Q74 U71:U74 E82:E85 U45:U50 Q45:Q50 M45:M50 I45:I50 E45:E50</xm:sqref>
        </x14:dataValidation>
        <x14:dataValidation type="list" allowBlank="1" showInputMessage="1" showErrorMessage="1" errorTitle="Stop" error="Please choose from Drop Down" promptTitle="Select Unit" xr:uid="{00000000-0002-0000-0200-000004000000}">
          <x14:formula1>
            <xm:f>'Formula Sheet'!$A$9</xm:f>
          </x14:formula1>
          <xm:sqref>E56:E57</xm:sqref>
        </x14:dataValidation>
        <x14:dataValidation type="list" allowBlank="1" showInputMessage="1" showErrorMessage="1" errorTitle="Stop " error="Please Choose Applicable Unit" promptTitle="Select Unit" xr:uid="{00000000-0002-0000-0200-000005000000}">
          <x14:formula1>
            <xm:f>'Formula Sheet'!$A$10</xm:f>
          </x14:formula1>
          <xm:sqref>E150:E151 I150:I151 M150:M151 Q150:Q151 U150:U151</xm:sqref>
        </x14:dataValidation>
        <x14:dataValidation type="list" allowBlank="1" showInputMessage="1" showErrorMessage="1" errorTitle="Stop" error="Please Choose Applicable Unit" xr:uid="{00000000-0002-0000-0200-000006000000}">
          <x14:formula1>
            <xm:f>'Formula Sheet'!$A$11</xm:f>
          </x14:formula1>
          <xm:sqref>E155 I155 M155 Q155 U155</xm:sqref>
        </x14:dataValidation>
        <x14:dataValidation type="list" allowBlank="1" showInputMessage="1" showErrorMessage="1" errorTitle="Stop" error="Please choose from Drop Down" promptTitle="Select Unit" xr:uid="{00000000-0002-0000-0200-000007000000}">
          <x14:formula1>
            <xm:f>'Formula Sheet'!$A$7</xm:f>
          </x14:formula1>
          <xm:sqref>E91 I91 I105 M91 M105 Q91 Q105 U91 U105 E105:E106</xm:sqref>
        </x14:dataValidation>
        <x14:dataValidation type="list" allowBlank="1" showInputMessage="1" showErrorMessage="1" errorTitle="Stop" error="Please choose from Drop Down" promptTitle="Select Unit" xr:uid="{00000000-0002-0000-0200-000008000000}">
          <x14:formula1>
            <xm:f>'Formula Sheet'!$A$4</xm:f>
          </x14:formula1>
          <xm:sqref>E98 I98 M98 Q98 U98 U95:U96 Q95:Q96 M95:M96 I95:I96 E95:E96</xm:sqref>
        </x14:dataValidation>
        <x14:dataValidation type="list" allowBlank="1" showInputMessage="1" showErrorMessage="1" errorTitle="Stop " error="Please Choose Applicable Unit" promptTitle="Select Unit" xr:uid="{00000000-0002-0000-0200-000009000000}">
          <x14:formula1>
            <xm:f>'Formula Sheet'!$A$4:$A$9</xm:f>
          </x14:formula1>
          <xm:sqref>E120:E142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47"/>
  <sheetViews>
    <sheetView tabSelected="1" zoomScaleNormal="100" workbookViewId="0">
      <selection activeCell="A17" sqref="A17"/>
    </sheetView>
  </sheetViews>
  <sheetFormatPr defaultColWidth="9.1796875" defaultRowHeight="12.5" x14ac:dyDescent="0.25"/>
  <cols>
    <col min="1" max="1" width="9.1796875" style="188"/>
    <col min="2" max="2" width="17" style="188" bestFit="1" customWidth="1"/>
    <col min="3" max="3" width="25" style="188" bestFit="1" customWidth="1"/>
    <col min="4" max="4" width="24.54296875" style="188" customWidth="1"/>
    <col min="5" max="5" width="13" style="188" customWidth="1"/>
    <col min="6" max="6" width="11.7265625" style="188" customWidth="1"/>
    <col min="7" max="7" width="48.26953125" style="188" customWidth="1"/>
    <col min="8" max="8" width="17.81640625" style="189" customWidth="1"/>
    <col min="9" max="9" width="15" style="189" customWidth="1"/>
    <col min="10" max="10" width="11.1796875" style="188" customWidth="1"/>
    <col min="11" max="11" width="12.7265625" style="188" customWidth="1"/>
    <col min="12" max="12" width="15" style="188" customWidth="1"/>
    <col min="13" max="13" width="14.1796875" style="188" customWidth="1"/>
    <col min="14" max="14" width="11" style="190" customWidth="1"/>
    <col min="15" max="16" width="10.54296875" style="188" customWidth="1"/>
    <col min="17" max="17" width="11.1796875" style="188" customWidth="1"/>
    <col min="18" max="18" width="12.26953125" style="188" bestFit="1" customWidth="1"/>
    <col min="19" max="20" width="18.453125" style="188" customWidth="1"/>
    <col min="21" max="16384" width="9.1796875" style="188"/>
  </cols>
  <sheetData>
    <row r="1" spans="2:20" ht="13.5" customHeight="1" thickBot="1" x14ac:dyDescent="0.35">
      <c r="B1" s="548" t="s">
        <v>219</v>
      </c>
      <c r="C1" s="549"/>
      <c r="D1" s="549"/>
      <c r="E1" s="549"/>
      <c r="F1" s="550"/>
      <c r="G1" s="189"/>
      <c r="I1" s="188"/>
      <c r="M1" s="190"/>
      <c r="N1" s="188"/>
    </row>
    <row r="2" spans="2:20" ht="13.5" customHeight="1" x14ac:dyDescent="0.3">
      <c r="B2" s="544" t="s">
        <v>217</v>
      </c>
      <c r="C2" s="545"/>
      <c r="D2" s="551" t="s">
        <v>220</v>
      </c>
      <c r="E2" s="551"/>
      <c r="F2" s="552"/>
      <c r="G2" s="189"/>
      <c r="I2" s="188"/>
      <c r="M2" s="190"/>
      <c r="N2" s="188"/>
    </row>
    <row r="3" spans="2:20" ht="13.5" customHeight="1" thickBot="1" x14ac:dyDescent="0.35">
      <c r="B3" s="546" t="s">
        <v>218</v>
      </c>
      <c r="C3" s="547"/>
      <c r="D3" s="553" t="s">
        <v>221</v>
      </c>
      <c r="E3" s="553"/>
      <c r="F3" s="554"/>
      <c r="G3" s="189"/>
      <c r="I3" s="188"/>
      <c r="M3" s="190"/>
      <c r="N3" s="188"/>
    </row>
    <row r="4" spans="2:20" ht="29.5" thickBot="1" x14ac:dyDescent="0.4">
      <c r="B4" s="329" t="s">
        <v>213</v>
      </c>
      <c r="C4" s="329" t="s">
        <v>214</v>
      </c>
      <c r="D4" s="329" t="s">
        <v>76</v>
      </c>
      <c r="E4" s="329" t="s">
        <v>215</v>
      </c>
      <c r="F4" s="333" t="s">
        <v>216</v>
      </c>
      <c r="G4" s="189"/>
      <c r="I4" s="188"/>
      <c r="M4" s="190"/>
      <c r="N4" s="188"/>
    </row>
    <row r="5" spans="2:20" x14ac:dyDescent="0.25">
      <c r="B5" s="477"/>
      <c r="C5" s="478"/>
      <c r="D5" s="374"/>
      <c r="E5" s="374"/>
      <c r="F5" s="401"/>
      <c r="G5" s="189"/>
      <c r="I5" s="188"/>
      <c r="M5" s="190"/>
      <c r="N5" s="188"/>
    </row>
    <row r="6" spans="2:20" x14ac:dyDescent="0.25">
      <c r="B6" s="332"/>
      <c r="C6" s="480"/>
      <c r="D6" s="481"/>
      <c r="E6" s="481"/>
      <c r="F6" s="482"/>
      <c r="G6" s="189"/>
      <c r="I6" s="188"/>
      <c r="M6" s="190"/>
      <c r="N6" s="188"/>
    </row>
    <row r="7" spans="2:20" x14ac:dyDescent="0.25">
      <c r="B7" s="332"/>
      <c r="C7" s="327"/>
      <c r="D7" s="328"/>
      <c r="E7" s="328"/>
      <c r="F7" s="402">
        <f t="shared" ref="F7:F13" si="0">E7+D7</f>
        <v>0</v>
      </c>
      <c r="G7" s="189"/>
      <c r="I7" s="188"/>
      <c r="M7" s="190"/>
      <c r="N7" s="188"/>
    </row>
    <row r="8" spans="2:20" x14ac:dyDescent="0.25">
      <c r="B8" s="332"/>
      <c r="C8" s="327"/>
      <c r="D8" s="328"/>
      <c r="E8" s="328"/>
      <c r="F8" s="402">
        <f t="shared" si="0"/>
        <v>0</v>
      </c>
      <c r="G8" s="189"/>
      <c r="I8" s="188"/>
      <c r="M8" s="190"/>
      <c r="N8" s="188"/>
    </row>
    <row r="9" spans="2:20" x14ac:dyDescent="0.25">
      <c r="B9" s="332"/>
      <c r="C9" s="327"/>
      <c r="D9" s="328"/>
      <c r="E9" s="328"/>
      <c r="F9" s="402">
        <f t="shared" si="0"/>
        <v>0</v>
      </c>
      <c r="G9" s="189"/>
      <c r="I9" s="188"/>
      <c r="M9" s="190"/>
      <c r="N9" s="188"/>
    </row>
    <row r="10" spans="2:20" x14ac:dyDescent="0.25">
      <c r="B10" s="332"/>
      <c r="C10" s="327"/>
      <c r="D10" s="328"/>
      <c r="E10" s="328"/>
      <c r="F10" s="402">
        <f t="shared" si="0"/>
        <v>0</v>
      </c>
      <c r="G10" s="189"/>
      <c r="I10" s="188"/>
      <c r="M10" s="190"/>
      <c r="N10" s="188"/>
    </row>
    <row r="11" spans="2:20" x14ac:dyDescent="0.25">
      <c r="B11" s="332"/>
      <c r="C11" s="327"/>
      <c r="D11" s="328"/>
      <c r="E11" s="328"/>
      <c r="F11" s="402">
        <f t="shared" si="0"/>
        <v>0</v>
      </c>
      <c r="G11" s="189"/>
      <c r="I11" s="188"/>
      <c r="M11" s="190"/>
      <c r="N11" s="188"/>
    </row>
    <row r="12" spans="2:20" x14ac:dyDescent="0.25">
      <c r="B12" s="332"/>
      <c r="C12" s="327"/>
      <c r="D12" s="328"/>
      <c r="E12" s="328"/>
      <c r="F12" s="402">
        <f t="shared" si="0"/>
        <v>0</v>
      </c>
      <c r="G12" s="189"/>
      <c r="I12" s="188"/>
      <c r="M12" s="190"/>
      <c r="N12" s="188"/>
    </row>
    <row r="13" spans="2:20" ht="13" thickBot="1" x14ac:dyDescent="0.3">
      <c r="B13" s="375"/>
      <c r="C13" s="330"/>
      <c r="D13" s="331"/>
      <c r="E13" s="331"/>
      <c r="F13" s="403">
        <f t="shared" si="0"/>
        <v>0</v>
      </c>
      <c r="G13" s="189"/>
      <c r="I13" s="188"/>
      <c r="M13" s="190"/>
      <c r="N13" s="188"/>
    </row>
    <row r="14" spans="2:20" ht="13" thickBot="1" x14ac:dyDescent="0.3"/>
    <row r="15" spans="2:20" ht="15.75" customHeight="1" x14ac:dyDescent="0.3">
      <c r="B15" s="562" t="s">
        <v>223</v>
      </c>
      <c r="C15" s="563"/>
      <c r="D15" s="563"/>
      <c r="E15" s="563"/>
      <c r="F15" s="563"/>
      <c r="G15" s="563"/>
      <c r="H15" s="563"/>
      <c r="I15" s="563"/>
      <c r="J15" s="563"/>
      <c r="K15" s="563"/>
      <c r="L15" s="563"/>
      <c r="M15" s="564"/>
      <c r="N15" s="492"/>
      <c r="O15" s="186"/>
      <c r="P15" s="186"/>
      <c r="Q15" s="186"/>
      <c r="R15" s="186"/>
      <c r="S15" s="186"/>
      <c r="T15" s="187"/>
    </row>
    <row r="16" spans="2:20" ht="42" customHeight="1" thickBot="1" x14ac:dyDescent="0.3">
      <c r="B16" s="497" t="s">
        <v>64</v>
      </c>
      <c r="C16" s="498" t="s">
        <v>65</v>
      </c>
      <c r="D16" s="498" t="s">
        <v>66</v>
      </c>
      <c r="E16" s="498" t="s">
        <v>67</v>
      </c>
      <c r="F16" s="498" t="s">
        <v>68</v>
      </c>
      <c r="G16" s="498" t="s">
        <v>69</v>
      </c>
      <c r="H16" s="498" t="s">
        <v>70</v>
      </c>
      <c r="I16" s="498" t="s">
        <v>71</v>
      </c>
      <c r="J16" s="498" t="s">
        <v>72</v>
      </c>
      <c r="K16" s="498" t="s">
        <v>73</v>
      </c>
      <c r="L16" s="498" t="s">
        <v>74</v>
      </c>
      <c r="M16" s="499" t="s">
        <v>447</v>
      </c>
      <c r="O16" s="189"/>
      <c r="P16" s="189"/>
      <c r="Q16" s="189"/>
      <c r="R16" s="189"/>
      <c r="S16" s="189"/>
      <c r="T16" s="189"/>
    </row>
    <row r="17" spans="2:14" s="189" customFormat="1" x14ac:dyDescent="0.25">
      <c r="B17" s="372"/>
      <c r="C17" s="478"/>
      <c r="D17" s="478"/>
      <c r="E17" s="373"/>
      <c r="F17" s="373"/>
      <c r="G17" s="478"/>
      <c r="H17" s="487"/>
      <c r="I17" s="487">
        <f>H17*E17*F17</f>
        <v>0</v>
      </c>
      <c r="J17" s="487"/>
      <c r="K17" s="487"/>
      <c r="L17" s="487">
        <f>F17*J17*K17</f>
        <v>0</v>
      </c>
      <c r="M17" s="490">
        <f>MROUND(I17+L17, 100)</f>
        <v>0</v>
      </c>
      <c r="N17" s="190"/>
    </row>
    <row r="18" spans="2:14" s="199" customFormat="1" x14ac:dyDescent="0.25">
      <c r="B18" s="489"/>
      <c r="C18" s="486"/>
      <c r="D18" s="486"/>
      <c r="E18" s="485"/>
      <c r="F18" s="485"/>
      <c r="G18" s="486"/>
      <c r="H18" s="484"/>
      <c r="I18" s="484">
        <f>H18*E18*F18</f>
        <v>0</v>
      </c>
      <c r="J18" s="484"/>
      <c r="K18" s="484"/>
      <c r="L18" s="484">
        <f>F18*J18*K18</f>
        <v>0</v>
      </c>
      <c r="M18" s="490">
        <f>MROUND(I18+L18, 100)</f>
        <v>0</v>
      </c>
      <c r="N18" s="198"/>
    </row>
    <row r="19" spans="2:14" s="189" customFormat="1" x14ac:dyDescent="0.25">
      <c r="B19" s="491"/>
      <c r="C19" s="479"/>
      <c r="D19" s="479"/>
      <c r="E19" s="327"/>
      <c r="F19" s="327"/>
      <c r="G19" s="479"/>
      <c r="H19" s="484"/>
      <c r="I19" s="484"/>
      <c r="J19" s="484"/>
      <c r="K19" s="484"/>
      <c r="L19" s="484"/>
      <c r="M19" s="490"/>
      <c r="N19" s="190"/>
    </row>
    <row r="20" spans="2:14" s="203" customFormat="1" ht="13.5" thickBot="1" x14ac:dyDescent="0.35">
      <c r="B20" s="565" t="s">
        <v>166</v>
      </c>
      <c r="C20" s="566"/>
      <c r="D20" s="566"/>
      <c r="E20" s="566"/>
      <c r="F20" s="566"/>
      <c r="G20" s="566"/>
      <c r="H20" s="566"/>
      <c r="I20" s="566"/>
      <c r="J20" s="566"/>
      <c r="K20" s="566"/>
      <c r="L20" s="566"/>
      <c r="M20" s="493">
        <f>SUM(M17:M19)</f>
        <v>0</v>
      </c>
      <c r="N20" s="202"/>
    </row>
    <row r="21" spans="2:14" s="199" customFormat="1" x14ac:dyDescent="0.25">
      <c r="B21" s="494"/>
      <c r="C21" s="496"/>
      <c r="D21" s="496"/>
      <c r="E21" s="495"/>
      <c r="F21" s="495"/>
      <c r="G21" s="496"/>
      <c r="H21" s="487"/>
      <c r="I21" s="487"/>
      <c r="J21" s="487"/>
      <c r="K21" s="487"/>
      <c r="L21" s="487"/>
      <c r="M21" s="488">
        <f>MROUND(I21+L21, 100)</f>
        <v>0</v>
      </c>
      <c r="N21" s="198"/>
    </row>
    <row r="22" spans="2:14" s="203" customFormat="1" ht="13.5" thickBot="1" x14ac:dyDescent="0.35">
      <c r="B22" s="558"/>
      <c r="C22" s="559"/>
      <c r="D22" s="559"/>
      <c r="E22" s="559"/>
      <c r="F22" s="559"/>
      <c r="G22" s="559"/>
      <c r="H22" s="559"/>
      <c r="I22" s="559"/>
      <c r="J22" s="559"/>
      <c r="K22" s="559"/>
      <c r="L22" s="559"/>
      <c r="M22" s="504">
        <f>SUM(M21:M21)</f>
        <v>0</v>
      </c>
      <c r="N22" s="202"/>
    </row>
    <row r="23" spans="2:14" s="199" customFormat="1" x14ac:dyDescent="0.25">
      <c r="B23" s="505"/>
      <c r="C23" s="509"/>
      <c r="D23" s="509"/>
      <c r="E23" s="510"/>
      <c r="F23" s="510"/>
      <c r="G23" s="506"/>
      <c r="H23" s="508"/>
      <c r="I23" s="508">
        <f>H23*E23*F23</f>
        <v>0</v>
      </c>
      <c r="J23" s="508"/>
      <c r="K23" s="508"/>
      <c r="L23" s="508">
        <f>F23*J23*K23</f>
        <v>0</v>
      </c>
      <c r="M23" s="490">
        <f>MROUND(I23+L23, 100)</f>
        <v>0</v>
      </c>
      <c r="N23" s="198"/>
    </row>
    <row r="24" spans="2:14" s="203" customFormat="1" ht="13.5" thickBot="1" x14ac:dyDescent="0.35">
      <c r="B24" s="558" t="s">
        <v>169</v>
      </c>
      <c r="C24" s="559"/>
      <c r="D24" s="559"/>
      <c r="E24" s="559"/>
      <c r="F24" s="559"/>
      <c r="G24" s="559"/>
      <c r="H24" s="559"/>
      <c r="I24" s="559"/>
      <c r="J24" s="559"/>
      <c r="K24" s="559"/>
      <c r="L24" s="559"/>
      <c r="M24" s="504">
        <f>SUM(M23:M23)</f>
        <v>0</v>
      </c>
      <c r="N24" s="202"/>
    </row>
    <row r="25" spans="2:14" s="199" customFormat="1" x14ac:dyDescent="0.25">
      <c r="B25" s="505"/>
      <c r="C25" s="506"/>
      <c r="D25" s="506"/>
      <c r="E25" s="507"/>
      <c r="F25" s="507"/>
      <c r="G25" s="506"/>
      <c r="H25" s="508"/>
      <c r="I25" s="508">
        <f>H25*E25*F25</f>
        <v>0</v>
      </c>
      <c r="J25" s="508"/>
      <c r="K25" s="508"/>
      <c r="L25" s="508">
        <f>F25*J25*K25</f>
        <v>0</v>
      </c>
      <c r="M25" s="490">
        <f>MROUND(I25+L25, 100)</f>
        <v>0</v>
      </c>
      <c r="N25" s="198"/>
    </row>
    <row r="26" spans="2:14" s="203" customFormat="1" ht="13.5" thickBot="1" x14ac:dyDescent="0.35">
      <c r="B26" s="558" t="s">
        <v>168</v>
      </c>
      <c r="C26" s="559"/>
      <c r="D26" s="559"/>
      <c r="E26" s="559"/>
      <c r="F26" s="559"/>
      <c r="G26" s="559"/>
      <c r="H26" s="559"/>
      <c r="I26" s="559"/>
      <c r="J26" s="559"/>
      <c r="K26" s="559"/>
      <c r="L26" s="559"/>
      <c r="M26" s="504">
        <f>SUM(M25:M25)</f>
        <v>0</v>
      </c>
      <c r="N26" s="202"/>
    </row>
    <row r="27" spans="2:14" s="199" customFormat="1" x14ac:dyDescent="0.25">
      <c r="B27" s="505"/>
      <c r="C27" s="506"/>
      <c r="D27" s="506"/>
      <c r="E27" s="507"/>
      <c r="F27" s="507"/>
      <c r="G27" s="506"/>
      <c r="H27" s="508"/>
      <c r="I27" s="508">
        <f>H27*E27*F27</f>
        <v>0</v>
      </c>
      <c r="J27" s="508"/>
      <c r="K27" s="508"/>
      <c r="L27" s="508">
        <f>F27*J27*K27</f>
        <v>0</v>
      </c>
      <c r="M27" s="490">
        <f t="shared" ref="M27:M28" si="1">MROUND(I27+L27, 100)</f>
        <v>0</v>
      </c>
      <c r="N27" s="198"/>
    </row>
    <row r="28" spans="2:14" s="199" customFormat="1" x14ac:dyDescent="0.25">
      <c r="B28" s="489"/>
      <c r="C28" s="486"/>
      <c r="D28" s="486"/>
      <c r="E28" s="485"/>
      <c r="F28" s="485"/>
      <c r="G28" s="486"/>
      <c r="H28" s="484"/>
      <c r="I28" s="484">
        <f>H28*E28*F28</f>
        <v>0</v>
      </c>
      <c r="J28" s="484"/>
      <c r="K28" s="484"/>
      <c r="L28" s="484">
        <f>F28*J28*K28</f>
        <v>0</v>
      </c>
      <c r="M28" s="490">
        <f t="shared" si="1"/>
        <v>0</v>
      </c>
      <c r="N28" s="198"/>
    </row>
    <row r="29" spans="2:14" s="199" customFormat="1" x14ac:dyDescent="0.25">
      <c r="B29" s="489"/>
      <c r="C29" s="486"/>
      <c r="D29" s="486"/>
      <c r="E29" s="485"/>
      <c r="F29" s="485"/>
      <c r="G29" s="486"/>
      <c r="H29" s="484"/>
      <c r="I29" s="484">
        <f t="shared" ref="I29" si="2">H29*E29*F29</f>
        <v>0</v>
      </c>
      <c r="J29" s="484"/>
      <c r="K29" s="484"/>
      <c r="L29" s="484">
        <f>F29*J29*K29</f>
        <v>0</v>
      </c>
      <c r="M29" s="490">
        <f>MROUND(I29+L29, 100)</f>
        <v>0</v>
      </c>
      <c r="N29" s="198"/>
    </row>
    <row r="30" spans="2:14" s="203" customFormat="1" ht="13.5" thickBot="1" x14ac:dyDescent="0.35">
      <c r="B30" s="558" t="s">
        <v>170</v>
      </c>
      <c r="C30" s="559"/>
      <c r="D30" s="559"/>
      <c r="E30" s="559"/>
      <c r="F30" s="559"/>
      <c r="G30" s="559"/>
      <c r="H30" s="559"/>
      <c r="I30" s="559"/>
      <c r="J30" s="559"/>
      <c r="K30" s="559"/>
      <c r="L30" s="559"/>
      <c r="M30" s="504">
        <f>SUM(M27:M29)</f>
        <v>0</v>
      </c>
      <c r="N30" s="202"/>
    </row>
    <row r="31" spans="2:14" s="203" customFormat="1" ht="13.5" customHeight="1" thickBot="1" x14ac:dyDescent="0.35">
      <c r="B31" s="560" t="s">
        <v>171</v>
      </c>
      <c r="C31" s="561"/>
      <c r="D31" s="561"/>
      <c r="E31" s="561"/>
      <c r="F31" s="561"/>
      <c r="G31" s="561"/>
      <c r="H31" s="561"/>
      <c r="I31" s="561"/>
      <c r="J31" s="561"/>
      <c r="K31" s="561"/>
      <c r="L31" s="561"/>
      <c r="M31" s="483">
        <f>SUM(M20+M22+M24+M26+M30)</f>
        <v>0</v>
      </c>
      <c r="N31" s="202"/>
    </row>
    <row r="32" spans="2:14" s="189" customFormat="1" ht="13" thickBot="1" x14ac:dyDescent="0.3">
      <c r="N32" s="190"/>
    </row>
    <row r="33" spans="2:14" s="189" customFormat="1" ht="15.75" customHeight="1" thickBot="1" x14ac:dyDescent="0.35">
      <c r="B33" s="548" t="s">
        <v>224</v>
      </c>
      <c r="C33" s="549"/>
      <c r="D33" s="549"/>
      <c r="E33" s="549"/>
      <c r="F33" s="549"/>
      <c r="G33" s="549"/>
      <c r="H33" s="549"/>
      <c r="I33" s="549"/>
      <c r="J33" s="549"/>
      <c r="K33" s="549"/>
      <c r="L33" s="549"/>
      <c r="M33" s="550"/>
      <c r="N33" s="190"/>
    </row>
    <row r="34" spans="2:14" s="189" customFormat="1" ht="30" customHeight="1" thickBot="1" x14ac:dyDescent="0.35">
      <c r="B34" s="294" t="s">
        <v>64</v>
      </c>
      <c r="C34" s="294" t="s">
        <v>65</v>
      </c>
      <c r="D34" s="294" t="s">
        <v>66</v>
      </c>
      <c r="E34" s="294" t="s">
        <v>67</v>
      </c>
      <c r="F34" s="294" t="s">
        <v>68</v>
      </c>
      <c r="G34" s="294" t="s">
        <v>69</v>
      </c>
      <c r="H34" s="294" t="s">
        <v>70</v>
      </c>
      <c r="I34" s="294" t="s">
        <v>71</v>
      </c>
      <c r="J34" s="294" t="s">
        <v>72</v>
      </c>
      <c r="K34" s="294" t="s">
        <v>73</v>
      </c>
      <c r="L34" s="294" t="s">
        <v>74</v>
      </c>
      <c r="M34" s="294" t="s">
        <v>75</v>
      </c>
      <c r="N34" s="190"/>
    </row>
    <row r="35" spans="2:14" s="189" customFormat="1" ht="13" thickBot="1" x14ac:dyDescent="0.3">
      <c r="B35" s="191"/>
      <c r="C35" s="500"/>
      <c r="D35" s="500"/>
      <c r="E35" s="191"/>
      <c r="F35" s="191"/>
      <c r="G35" s="500"/>
      <c r="H35" s="193"/>
      <c r="I35" s="194"/>
      <c r="J35" s="194"/>
      <c r="K35" s="194"/>
      <c r="L35" s="194"/>
      <c r="M35" s="194">
        <f>I35+L35</f>
        <v>0</v>
      </c>
      <c r="N35" s="190"/>
    </row>
    <row r="36" spans="2:14" s="203" customFormat="1" ht="13.5" thickBot="1" x14ac:dyDescent="0.35">
      <c r="B36" s="555"/>
      <c r="C36" s="556"/>
      <c r="D36" s="556"/>
      <c r="E36" s="556"/>
      <c r="F36" s="556"/>
      <c r="G36" s="556"/>
      <c r="H36" s="556"/>
      <c r="I36" s="556"/>
      <c r="J36" s="556"/>
      <c r="K36" s="556"/>
      <c r="L36" s="557"/>
      <c r="M36" s="201">
        <f>SUM(M35:M35)</f>
        <v>0</v>
      </c>
      <c r="N36" s="202"/>
    </row>
    <row r="37" spans="2:14" s="189" customFormat="1" ht="13" thickBot="1" x14ac:dyDescent="0.3">
      <c r="B37" s="200">
        <v>2</v>
      </c>
      <c r="C37" s="500"/>
      <c r="D37" s="500"/>
      <c r="E37" s="191"/>
      <c r="F37" s="191"/>
      <c r="G37" s="500"/>
      <c r="H37" s="195"/>
      <c r="I37" s="194">
        <f>H37*E37*F37</f>
        <v>0</v>
      </c>
      <c r="J37" s="195"/>
      <c r="K37" s="195"/>
      <c r="L37" s="194">
        <f>MROUND(F37*J37*K37, 100)</f>
        <v>0</v>
      </c>
      <c r="M37" s="194">
        <f>I37+L37</f>
        <v>0</v>
      </c>
      <c r="N37" s="190"/>
    </row>
    <row r="38" spans="2:14" s="203" customFormat="1" ht="13.5" thickBot="1" x14ac:dyDescent="0.35">
      <c r="B38" s="555" t="s">
        <v>167</v>
      </c>
      <c r="C38" s="556"/>
      <c r="D38" s="556"/>
      <c r="E38" s="556"/>
      <c r="F38" s="556"/>
      <c r="G38" s="556"/>
      <c r="H38" s="556"/>
      <c r="I38" s="556"/>
      <c r="J38" s="556"/>
      <c r="K38" s="556"/>
      <c r="L38" s="557"/>
      <c r="M38" s="201">
        <f>SUM(M37:M37)</f>
        <v>0</v>
      </c>
      <c r="N38" s="202"/>
    </row>
    <row r="39" spans="2:14" s="199" customFormat="1" ht="13" thickBot="1" x14ac:dyDescent="0.3">
      <c r="B39" s="196">
        <v>3</v>
      </c>
      <c r="C39" s="500"/>
      <c r="D39" s="500"/>
      <c r="E39" s="191"/>
      <c r="F39" s="191"/>
      <c r="G39" s="500"/>
      <c r="H39" s="193"/>
      <c r="I39" s="194">
        <f>H39*E39*F39</f>
        <v>0</v>
      </c>
      <c r="J39" s="194"/>
      <c r="K39" s="194"/>
      <c r="L39" s="194">
        <f>MROUND(F39*J39*K39, 100)</f>
        <v>0</v>
      </c>
      <c r="M39" s="194">
        <f>I39+L39</f>
        <v>0</v>
      </c>
      <c r="N39" s="198"/>
    </row>
    <row r="40" spans="2:14" s="203" customFormat="1" ht="13.5" thickBot="1" x14ac:dyDescent="0.35">
      <c r="B40" s="555" t="s">
        <v>169</v>
      </c>
      <c r="C40" s="556"/>
      <c r="D40" s="556"/>
      <c r="E40" s="556"/>
      <c r="F40" s="556"/>
      <c r="G40" s="556"/>
      <c r="H40" s="556"/>
      <c r="I40" s="556"/>
      <c r="J40" s="556"/>
      <c r="K40" s="556"/>
      <c r="L40" s="557"/>
      <c r="M40" s="201">
        <f>SUM(M39:M39)</f>
        <v>0</v>
      </c>
      <c r="N40" s="202"/>
    </row>
    <row r="41" spans="2:14" s="189" customFormat="1" ht="13" thickBot="1" x14ac:dyDescent="0.3">
      <c r="B41" s="192">
        <v>4</v>
      </c>
      <c r="C41" s="500"/>
      <c r="D41" s="500"/>
      <c r="E41" s="191"/>
      <c r="F41" s="191"/>
      <c r="G41" s="500"/>
      <c r="H41" s="193"/>
      <c r="I41" s="194">
        <f>H41*E41*F41</f>
        <v>0</v>
      </c>
      <c r="J41" s="193"/>
      <c r="K41" s="193"/>
      <c r="L41" s="194">
        <f>MROUND(F41*J41*K41, 100)</f>
        <v>0</v>
      </c>
      <c r="M41" s="194">
        <f>I41+L41</f>
        <v>0</v>
      </c>
      <c r="N41" s="190"/>
    </row>
    <row r="42" spans="2:14" s="203" customFormat="1" ht="13.5" thickBot="1" x14ac:dyDescent="0.35">
      <c r="B42" s="555" t="s">
        <v>168</v>
      </c>
      <c r="C42" s="556"/>
      <c r="D42" s="556"/>
      <c r="E42" s="556"/>
      <c r="F42" s="556"/>
      <c r="G42" s="556"/>
      <c r="H42" s="556"/>
      <c r="I42" s="556"/>
      <c r="J42" s="556"/>
      <c r="K42" s="556"/>
      <c r="L42" s="557"/>
      <c r="M42" s="201">
        <f>SUM(M41:M41)</f>
        <v>0</v>
      </c>
      <c r="N42" s="202"/>
    </row>
    <row r="43" spans="2:14" s="189" customFormat="1" ht="13" thickBot="1" x14ac:dyDescent="0.3">
      <c r="B43" s="197">
        <v>5</v>
      </c>
      <c r="C43" s="511"/>
      <c r="D43" s="511"/>
      <c r="E43" s="197"/>
      <c r="F43" s="197"/>
      <c r="G43" s="511"/>
      <c r="H43" s="193"/>
      <c r="I43" s="194">
        <f>H43*E43*F43</f>
        <v>0</v>
      </c>
      <c r="J43" s="193"/>
      <c r="K43" s="193"/>
      <c r="L43" s="194">
        <f>MROUND(F43*J43*K43, 100)</f>
        <v>0</v>
      </c>
      <c r="M43" s="194">
        <f>I43+L43</f>
        <v>0</v>
      </c>
      <c r="N43" s="190"/>
    </row>
    <row r="44" spans="2:14" s="203" customFormat="1" ht="13.5" thickBot="1" x14ac:dyDescent="0.35">
      <c r="B44" s="555" t="s">
        <v>170</v>
      </c>
      <c r="C44" s="556"/>
      <c r="D44" s="556"/>
      <c r="E44" s="556"/>
      <c r="F44" s="556"/>
      <c r="G44" s="556"/>
      <c r="H44" s="556"/>
      <c r="I44" s="556"/>
      <c r="J44" s="556"/>
      <c r="K44" s="556"/>
      <c r="L44" s="557"/>
      <c r="M44" s="201">
        <f>SUM(M43:M43)</f>
        <v>0</v>
      </c>
      <c r="N44" s="202"/>
    </row>
    <row r="45" spans="2:14" s="203" customFormat="1" ht="13.5" customHeight="1" thickBot="1" x14ac:dyDescent="0.35">
      <c r="B45" s="555" t="s">
        <v>172</v>
      </c>
      <c r="C45" s="556"/>
      <c r="D45" s="556"/>
      <c r="E45" s="556"/>
      <c r="F45" s="556"/>
      <c r="G45" s="556"/>
      <c r="H45" s="556"/>
      <c r="I45" s="556"/>
      <c r="J45" s="556"/>
      <c r="K45" s="556"/>
      <c r="L45" s="557"/>
      <c r="M45" s="201">
        <f>SUM(M36+M38+M40+M42+M44)</f>
        <v>0</v>
      </c>
      <c r="N45" s="202"/>
    </row>
    <row r="46" spans="2:14" s="189" customFormat="1" x14ac:dyDescent="0.25">
      <c r="N46" s="190"/>
    </row>
    <row r="47" spans="2:14" s="199" customFormat="1" x14ac:dyDescent="0.25">
      <c r="N47" s="198"/>
    </row>
  </sheetData>
  <mergeCells count="19">
    <mergeCell ref="B15:M15"/>
    <mergeCell ref="B33:M33"/>
    <mergeCell ref="B42:L42"/>
    <mergeCell ref="B44:L44"/>
    <mergeCell ref="B20:L20"/>
    <mergeCell ref="B45:L45"/>
    <mergeCell ref="B22:L22"/>
    <mergeCell ref="B24:L24"/>
    <mergeCell ref="B26:L26"/>
    <mergeCell ref="B30:L30"/>
    <mergeCell ref="B36:L36"/>
    <mergeCell ref="B38:L38"/>
    <mergeCell ref="B31:L31"/>
    <mergeCell ref="B40:L40"/>
    <mergeCell ref="B2:C2"/>
    <mergeCell ref="B3:C3"/>
    <mergeCell ref="B1:F1"/>
    <mergeCell ref="D2:F2"/>
    <mergeCell ref="D3:F3"/>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Stop" error="Select from Drop-Down" xr:uid="{00000000-0002-0000-0500-000000000000}">
          <x14:formula1>
            <xm:f>'Formula Sheet'!$D$2:$D$245</xm:f>
          </x14:formula1>
          <xm:sqref>B5:B13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8"/>
  <sheetViews>
    <sheetView view="pageLayout" topLeftCell="C1" zoomScaleNormal="100" workbookViewId="0">
      <selection activeCell="I3" sqref="I3"/>
    </sheetView>
  </sheetViews>
  <sheetFormatPr defaultColWidth="9.1796875" defaultRowHeight="12.5" x14ac:dyDescent="0.25"/>
  <cols>
    <col min="1" max="1" width="9.54296875" style="4" customWidth="1"/>
    <col min="2" max="2" width="37.453125" style="4" customWidth="1"/>
    <col min="3" max="3" width="13" style="4" customWidth="1"/>
    <col min="4" max="4" width="31.54296875" style="4" customWidth="1"/>
    <col min="5" max="5" width="11.7265625" style="4" bestFit="1" customWidth="1"/>
    <col min="6" max="6" width="11.81640625" style="4" bestFit="1" customWidth="1"/>
    <col min="7" max="16384" width="9.1796875" style="4"/>
  </cols>
  <sheetData>
    <row r="1" spans="1:14" ht="13" x14ac:dyDescent="0.3">
      <c r="A1" s="223" t="s">
        <v>148</v>
      </c>
      <c r="B1" s="224"/>
      <c r="C1" s="224"/>
      <c r="D1" s="224"/>
      <c r="E1" s="225"/>
      <c r="F1" s="225"/>
    </row>
    <row r="2" spans="1:14" ht="13" x14ac:dyDescent="0.3">
      <c r="A2" s="223" t="s">
        <v>436</v>
      </c>
      <c r="C2" s="224"/>
      <c r="D2" s="224"/>
      <c r="E2" s="225"/>
      <c r="F2" s="225"/>
    </row>
    <row r="3" spans="1:14" ht="13" x14ac:dyDescent="0.3">
      <c r="A3" s="223"/>
      <c r="B3" s="224"/>
      <c r="C3" s="224"/>
      <c r="D3" s="224"/>
      <c r="E3" s="225"/>
      <c r="F3" s="225"/>
    </row>
    <row r="4" spans="1:14" ht="13" x14ac:dyDescent="0.3">
      <c r="A4" s="223" t="s">
        <v>149</v>
      </c>
      <c r="B4" s="224"/>
      <c r="C4" s="224"/>
      <c r="D4" s="224"/>
      <c r="E4" s="225"/>
      <c r="F4" s="225"/>
    </row>
    <row r="5" spans="1:14" x14ac:dyDescent="0.25">
      <c r="A5" s="226"/>
      <c r="B5" s="224"/>
      <c r="C5" s="224"/>
      <c r="D5" s="224"/>
      <c r="E5" s="225"/>
      <c r="F5" s="225"/>
    </row>
    <row r="6" spans="1:14" ht="13" thickBot="1" x14ac:dyDescent="0.3">
      <c r="A6" s="227"/>
      <c r="B6" s="227"/>
      <c r="C6" s="227"/>
      <c r="D6" s="227"/>
      <c r="E6" s="228"/>
      <c r="F6" s="228"/>
    </row>
    <row r="7" spans="1:14" ht="13" x14ac:dyDescent="0.3">
      <c r="A7" s="229"/>
      <c r="B7" s="230" t="s">
        <v>83</v>
      </c>
      <c r="C7" s="231" t="s">
        <v>84</v>
      </c>
      <c r="D7" s="232" t="s">
        <v>85</v>
      </c>
      <c r="E7" s="233"/>
      <c r="F7" s="234"/>
      <c r="G7" s="568" t="s">
        <v>150</v>
      </c>
      <c r="H7" s="569"/>
      <c r="I7" s="569"/>
      <c r="J7" s="569"/>
      <c r="K7" s="569"/>
      <c r="L7" s="569"/>
      <c r="M7" s="569"/>
      <c r="N7" s="570"/>
    </row>
    <row r="8" spans="1:14" ht="13" x14ac:dyDescent="0.3">
      <c r="A8" s="235" t="s">
        <v>86</v>
      </c>
      <c r="B8" s="236" t="s">
        <v>87</v>
      </c>
      <c r="C8" s="237" t="s">
        <v>88</v>
      </c>
      <c r="D8" s="238" t="s">
        <v>85</v>
      </c>
      <c r="E8" s="228"/>
      <c r="F8" s="239"/>
      <c r="G8" s="571"/>
      <c r="H8" s="572"/>
      <c r="I8" s="572"/>
      <c r="J8" s="572"/>
      <c r="K8" s="572"/>
      <c r="L8" s="572"/>
      <c r="M8" s="572"/>
      <c r="N8" s="573"/>
    </row>
    <row r="9" spans="1:14" x14ac:dyDescent="0.25">
      <c r="A9" s="240">
        <v>13</v>
      </c>
      <c r="B9" s="241" t="s">
        <v>89</v>
      </c>
      <c r="C9" s="242">
        <v>0</v>
      </c>
      <c r="D9" s="238" t="s">
        <v>85</v>
      </c>
      <c r="E9" s="228"/>
      <c r="F9" s="239"/>
      <c r="G9" s="571"/>
      <c r="H9" s="572"/>
      <c r="I9" s="572"/>
      <c r="J9" s="572"/>
      <c r="K9" s="572"/>
      <c r="L9" s="572"/>
      <c r="M9" s="572"/>
      <c r="N9" s="573"/>
    </row>
    <row r="10" spans="1:14" x14ac:dyDescent="0.25">
      <c r="A10" s="240">
        <v>14</v>
      </c>
      <c r="B10" s="241" t="s">
        <v>90</v>
      </c>
      <c r="C10" s="243">
        <f>ROUND(Detail!Y86,0)</f>
        <v>0</v>
      </c>
      <c r="D10" s="567"/>
      <c r="E10" s="567"/>
      <c r="F10" s="239"/>
      <c r="G10" s="571"/>
      <c r="H10" s="572"/>
      <c r="I10" s="572"/>
      <c r="J10" s="572"/>
      <c r="K10" s="572"/>
      <c r="L10" s="572"/>
      <c r="M10" s="572"/>
      <c r="N10" s="573"/>
    </row>
    <row r="11" spans="1:14" x14ac:dyDescent="0.25">
      <c r="A11" s="240">
        <v>15</v>
      </c>
      <c r="B11" s="241" t="s">
        <v>91</v>
      </c>
      <c r="C11" s="243">
        <f>Detail!Y41+Detail!Y52</f>
        <v>0</v>
      </c>
      <c r="D11" s="241" t="s">
        <v>92</v>
      </c>
      <c r="E11" s="228"/>
      <c r="F11" s="239"/>
      <c r="G11" s="571"/>
      <c r="H11" s="572"/>
      <c r="I11" s="572"/>
      <c r="J11" s="572"/>
      <c r="K11" s="572"/>
      <c r="L11" s="572"/>
      <c r="M11" s="572"/>
      <c r="N11" s="573"/>
    </row>
    <row r="12" spans="1:14" x14ac:dyDescent="0.25">
      <c r="A12" s="240">
        <v>16</v>
      </c>
      <c r="B12" s="241" t="s">
        <v>93</v>
      </c>
      <c r="C12" s="242">
        <v>0</v>
      </c>
      <c r="D12" s="241" t="s">
        <v>94</v>
      </c>
      <c r="E12" s="228"/>
      <c r="F12" s="239"/>
      <c r="G12" s="571"/>
      <c r="H12" s="572"/>
      <c r="I12" s="572"/>
      <c r="J12" s="572"/>
      <c r="K12" s="572"/>
      <c r="L12" s="572"/>
      <c r="M12" s="572"/>
      <c r="N12" s="573"/>
    </row>
    <row r="13" spans="1:14" x14ac:dyDescent="0.25">
      <c r="A13" s="240">
        <v>17</v>
      </c>
      <c r="B13" s="241" t="s">
        <v>95</v>
      </c>
      <c r="C13" s="243" t="e">
        <f>ROUND(Detail!Y144+Detail!Y59+Detail!#REF!+Detail!Y76+Detail!Y115,0)</f>
        <v>#REF!</v>
      </c>
      <c r="D13" s="241" t="s">
        <v>96</v>
      </c>
      <c r="E13" s="228"/>
      <c r="F13" s="239"/>
      <c r="G13" s="571"/>
      <c r="H13" s="572"/>
      <c r="I13" s="572"/>
      <c r="J13" s="572"/>
      <c r="K13" s="572"/>
      <c r="L13" s="572"/>
      <c r="M13" s="572"/>
      <c r="N13" s="573"/>
    </row>
    <row r="14" spans="1:14" x14ac:dyDescent="0.25">
      <c r="A14" s="240">
        <v>18</v>
      </c>
      <c r="B14" s="241" t="s">
        <v>97</v>
      </c>
      <c r="C14" s="244" t="e">
        <f>IF(SUM(C9:C13)&gt;0,SUM(C9:C13)," ")</f>
        <v>#REF!</v>
      </c>
      <c r="D14" s="241" t="s">
        <v>98</v>
      </c>
      <c r="E14" s="228"/>
      <c r="F14" s="239"/>
      <c r="G14" s="571"/>
      <c r="H14" s="572"/>
      <c r="I14" s="572"/>
      <c r="J14" s="572"/>
      <c r="K14" s="572"/>
      <c r="L14" s="572"/>
      <c r="M14" s="572"/>
      <c r="N14" s="573"/>
    </row>
    <row r="15" spans="1:14" x14ac:dyDescent="0.25">
      <c r="A15" s="240">
        <v>19</v>
      </c>
      <c r="B15" s="241" t="s">
        <v>99</v>
      </c>
      <c r="C15" s="243">
        <f>ROUND(Detail!Y153,0)</f>
        <v>0</v>
      </c>
      <c r="D15" s="241" t="s">
        <v>100</v>
      </c>
      <c r="E15" s="228"/>
      <c r="F15" s="239"/>
      <c r="G15" s="571"/>
      <c r="H15" s="572"/>
      <c r="I15" s="572"/>
      <c r="J15" s="572"/>
      <c r="K15" s="572"/>
      <c r="L15" s="572"/>
      <c r="M15" s="572"/>
      <c r="N15" s="573"/>
    </row>
    <row r="16" spans="1:14" ht="13" thickBot="1" x14ac:dyDescent="0.3">
      <c r="A16" s="240">
        <v>20</v>
      </c>
      <c r="B16" s="241" t="s">
        <v>101</v>
      </c>
      <c r="C16" s="244" t="e">
        <f>IF(SUM(C14:C15)&gt;0,SUM(C14:C15)," ")</f>
        <v>#REF!</v>
      </c>
      <c r="D16" s="241" t="s">
        <v>102</v>
      </c>
      <c r="E16" s="228"/>
      <c r="F16" s="239"/>
      <c r="G16" s="574"/>
      <c r="H16" s="575"/>
      <c r="I16" s="575"/>
      <c r="J16" s="575"/>
      <c r="K16" s="575"/>
      <c r="L16" s="575"/>
      <c r="M16" s="575"/>
      <c r="N16" s="576"/>
    </row>
    <row r="17" spans="1:14" ht="12.75" customHeight="1" x14ac:dyDescent="0.25">
      <c r="A17" s="245"/>
      <c r="B17" s="246" t="s">
        <v>103</v>
      </c>
      <c r="C17" s="247"/>
      <c r="D17" s="247"/>
      <c r="E17" s="248"/>
      <c r="F17" s="249"/>
      <c r="G17" s="577" t="s">
        <v>152</v>
      </c>
      <c r="H17" s="578"/>
      <c r="I17" s="578"/>
      <c r="J17" s="578"/>
      <c r="K17" s="578"/>
      <c r="L17" s="578"/>
      <c r="M17" s="578"/>
      <c r="N17" s="579"/>
    </row>
    <row r="18" spans="1:14" ht="13" x14ac:dyDescent="0.3">
      <c r="A18" s="250"/>
      <c r="B18" s="227"/>
      <c r="C18" s="237" t="s">
        <v>104</v>
      </c>
      <c r="D18" s="237" t="s">
        <v>104</v>
      </c>
      <c r="E18" s="228"/>
      <c r="F18" s="239"/>
      <c r="G18" s="580"/>
      <c r="H18" s="581"/>
      <c r="I18" s="581"/>
      <c r="J18" s="581"/>
      <c r="K18" s="581"/>
      <c r="L18" s="581"/>
      <c r="M18" s="581"/>
      <c r="N18" s="582"/>
    </row>
    <row r="19" spans="1:14" ht="13" x14ac:dyDescent="0.3">
      <c r="A19" s="250"/>
      <c r="B19" s="236" t="s">
        <v>105</v>
      </c>
      <c r="C19" s="237" t="s">
        <v>106</v>
      </c>
      <c r="D19" s="237" t="s">
        <v>106</v>
      </c>
      <c r="E19" s="251" t="s">
        <v>107</v>
      </c>
      <c r="F19" s="252" t="s">
        <v>108</v>
      </c>
      <c r="G19" s="580"/>
      <c r="H19" s="581"/>
      <c r="I19" s="581"/>
      <c r="J19" s="581"/>
      <c r="K19" s="581"/>
      <c r="L19" s="581"/>
      <c r="M19" s="581"/>
      <c r="N19" s="582"/>
    </row>
    <row r="20" spans="1:14" ht="13" x14ac:dyDescent="0.3">
      <c r="A20" s="250"/>
      <c r="B20" s="236" t="s">
        <v>109</v>
      </c>
      <c r="C20" s="237" t="s">
        <v>110</v>
      </c>
      <c r="D20" s="237" t="s">
        <v>111</v>
      </c>
      <c r="E20" s="251" t="s">
        <v>112</v>
      </c>
      <c r="F20" s="252" t="s">
        <v>113</v>
      </c>
      <c r="G20" s="580"/>
      <c r="H20" s="581"/>
      <c r="I20" s="581"/>
      <c r="J20" s="581"/>
      <c r="K20" s="581"/>
      <c r="L20" s="581"/>
      <c r="M20" s="581"/>
      <c r="N20" s="582"/>
    </row>
    <row r="21" spans="1:14" x14ac:dyDescent="0.25">
      <c r="A21" s="240">
        <v>21</v>
      </c>
      <c r="B21" s="241" t="s">
        <v>114</v>
      </c>
      <c r="C21" s="291"/>
      <c r="D21" s="292"/>
      <c r="E21" s="255"/>
      <c r="F21" s="256"/>
      <c r="G21" s="580"/>
      <c r="H21" s="581"/>
      <c r="I21" s="581"/>
      <c r="J21" s="581"/>
      <c r="K21" s="581"/>
      <c r="L21" s="581"/>
      <c r="M21" s="581"/>
      <c r="N21" s="582"/>
    </row>
    <row r="22" spans="1:14" x14ac:dyDescent="0.25">
      <c r="A22" s="240">
        <v>22</v>
      </c>
      <c r="B22" s="241" t="s">
        <v>115</v>
      </c>
      <c r="C22" s="293"/>
      <c r="D22" s="292"/>
      <c r="E22" s="255"/>
      <c r="F22" s="256"/>
      <c r="G22" s="580"/>
      <c r="H22" s="581"/>
      <c r="I22" s="581"/>
      <c r="J22" s="581"/>
      <c r="K22" s="581"/>
      <c r="L22" s="581"/>
      <c r="M22" s="581"/>
      <c r="N22" s="582"/>
    </row>
    <row r="23" spans="1:14" ht="13" thickBot="1" x14ac:dyDescent="0.3">
      <c r="A23" s="240"/>
      <c r="B23" s="241" t="s">
        <v>116</v>
      </c>
      <c r="C23" s="257"/>
      <c r="D23" s="254"/>
      <c r="E23" s="255"/>
      <c r="F23" s="256"/>
      <c r="G23" s="580"/>
      <c r="H23" s="581"/>
      <c r="I23" s="581"/>
      <c r="J23" s="581"/>
      <c r="K23" s="581"/>
      <c r="L23" s="581"/>
      <c r="M23" s="581"/>
      <c r="N23" s="582"/>
    </row>
    <row r="24" spans="1:14" ht="13" x14ac:dyDescent="0.3">
      <c r="A24" s="240">
        <v>23</v>
      </c>
      <c r="B24" s="236" t="s">
        <v>117</v>
      </c>
      <c r="C24" s="362">
        <f>SUM(C21:C22)</f>
        <v>0</v>
      </c>
      <c r="D24" s="258">
        <f>+(C21*D21)+(C22*D22)</f>
        <v>0</v>
      </c>
      <c r="E24" s="244" t="e">
        <f>E26</f>
        <v>#REF!</v>
      </c>
      <c r="F24" s="259" t="str">
        <f>IF(SUM(D21:D23)&gt;0,ROUND((D24/100)*E24,2)," ")</f>
        <v xml:space="preserve"> </v>
      </c>
      <c r="G24" s="577" t="s">
        <v>441</v>
      </c>
      <c r="H24" s="578"/>
      <c r="I24" s="578"/>
      <c r="J24" s="578"/>
      <c r="K24" s="578"/>
      <c r="L24" s="578"/>
      <c r="M24" s="578"/>
      <c r="N24" s="579"/>
    </row>
    <row r="25" spans="1:14" x14ac:dyDescent="0.25">
      <c r="A25" s="250"/>
      <c r="B25" s="241" t="s">
        <v>118</v>
      </c>
      <c r="C25" s="227"/>
      <c r="D25" s="260"/>
      <c r="E25" s="244"/>
      <c r="F25" s="259"/>
      <c r="G25" s="580"/>
      <c r="H25" s="581"/>
      <c r="I25" s="581"/>
      <c r="J25" s="581"/>
      <c r="K25" s="581"/>
      <c r="L25" s="581"/>
      <c r="M25" s="581"/>
      <c r="N25" s="582"/>
    </row>
    <row r="26" spans="1:14" ht="13" x14ac:dyDescent="0.3">
      <c r="A26" s="240">
        <v>24</v>
      </c>
      <c r="B26" s="236" t="s">
        <v>119</v>
      </c>
      <c r="C26" s="227"/>
      <c r="D26" s="261"/>
      <c r="E26" s="244" t="e">
        <f>IF(C16&gt;0,C16," ")</f>
        <v>#REF!</v>
      </c>
      <c r="F26" s="259" t="str">
        <f>IF(D26&gt;0,ROUND(D26*E26,0)," ")</f>
        <v xml:space="preserve"> </v>
      </c>
      <c r="G26" s="580"/>
      <c r="H26" s="581"/>
      <c r="I26" s="581"/>
      <c r="J26" s="581"/>
      <c r="K26" s="581"/>
      <c r="L26" s="581"/>
      <c r="M26" s="581"/>
      <c r="N26" s="582"/>
    </row>
    <row r="27" spans="1:14" x14ac:dyDescent="0.25">
      <c r="A27" s="250"/>
      <c r="B27" s="241" t="s">
        <v>118</v>
      </c>
      <c r="C27" s="227"/>
      <c r="D27" s="227"/>
      <c r="E27" s="228"/>
      <c r="F27" s="259"/>
      <c r="G27" s="580"/>
      <c r="H27" s="581"/>
      <c r="I27" s="581"/>
      <c r="J27" s="581"/>
      <c r="K27" s="581"/>
      <c r="L27" s="581"/>
      <c r="M27" s="581"/>
      <c r="N27" s="582"/>
    </row>
    <row r="28" spans="1:14" ht="12.75" customHeight="1" x14ac:dyDescent="0.3">
      <c r="A28" s="250">
        <v>25</v>
      </c>
      <c r="B28" s="236" t="s">
        <v>120</v>
      </c>
      <c r="C28" s="227"/>
      <c r="D28" s="237" t="s">
        <v>104</v>
      </c>
      <c r="E28" s="251" t="s">
        <v>104</v>
      </c>
      <c r="F28" s="259"/>
      <c r="G28" s="580"/>
      <c r="H28" s="581"/>
      <c r="I28" s="581"/>
      <c r="J28" s="581"/>
      <c r="K28" s="581"/>
      <c r="L28" s="581"/>
      <c r="M28" s="581"/>
      <c r="N28" s="582"/>
    </row>
    <row r="29" spans="1:14" ht="13" x14ac:dyDescent="0.3">
      <c r="A29" s="250"/>
      <c r="B29" s="227"/>
      <c r="C29" s="237" t="s">
        <v>121</v>
      </c>
      <c r="D29" s="237" t="s">
        <v>122</v>
      </c>
      <c r="E29" s="251" t="s">
        <v>123</v>
      </c>
      <c r="F29" s="259"/>
      <c r="G29" s="580"/>
      <c r="H29" s="581"/>
      <c r="I29" s="581"/>
      <c r="J29" s="581"/>
      <c r="K29" s="581"/>
      <c r="L29" s="581"/>
      <c r="M29" s="581"/>
      <c r="N29" s="582"/>
    </row>
    <row r="30" spans="1:14" ht="13" x14ac:dyDescent="0.3">
      <c r="A30" s="250"/>
      <c r="B30" s="237" t="s">
        <v>124</v>
      </c>
      <c r="C30" s="237" t="s">
        <v>125</v>
      </c>
      <c r="D30" s="237" t="s">
        <v>126</v>
      </c>
      <c r="E30" s="251" t="s">
        <v>127</v>
      </c>
      <c r="F30" s="262"/>
      <c r="G30" s="580"/>
      <c r="H30" s="581"/>
      <c r="I30" s="581"/>
      <c r="J30" s="581"/>
      <c r="K30" s="581"/>
      <c r="L30" s="581"/>
      <c r="M30" s="581"/>
      <c r="N30" s="582"/>
    </row>
    <row r="31" spans="1:14" x14ac:dyDescent="0.25">
      <c r="A31" s="240"/>
      <c r="B31" s="263">
        <v>0</v>
      </c>
      <c r="C31" s="244" t="str">
        <f>IF(B31&gt;0,ROUND((1-B31)*C16,2)," ")</f>
        <v xml:space="preserve"> </v>
      </c>
      <c r="D31" s="264">
        <v>0</v>
      </c>
      <c r="E31" s="253">
        <v>0</v>
      </c>
      <c r="F31" s="259" t="str">
        <f>IF(D31&gt;0,ROUND(C31*D31*E31,0)," ")</f>
        <v xml:space="preserve"> </v>
      </c>
      <c r="G31" s="580"/>
      <c r="H31" s="581"/>
      <c r="I31" s="581"/>
      <c r="J31" s="581"/>
      <c r="K31" s="581"/>
      <c r="L31" s="581"/>
      <c r="M31" s="581"/>
      <c r="N31" s="582"/>
    </row>
    <row r="32" spans="1:14" x14ac:dyDescent="0.25">
      <c r="A32" s="250"/>
      <c r="B32" s="257"/>
      <c r="C32" s="228"/>
      <c r="D32" s="265"/>
      <c r="E32" s="257"/>
      <c r="F32" s="259"/>
      <c r="G32" s="580"/>
      <c r="H32" s="581"/>
      <c r="I32" s="581"/>
      <c r="J32" s="581"/>
      <c r="K32" s="581"/>
      <c r="L32" s="581"/>
      <c r="M32" s="581"/>
      <c r="N32" s="582"/>
    </row>
    <row r="33" spans="1:14" ht="13" x14ac:dyDescent="0.3">
      <c r="A33" s="250"/>
      <c r="B33" s="241" t="s">
        <v>118</v>
      </c>
      <c r="C33" s="227"/>
      <c r="D33" s="237" t="s">
        <v>104</v>
      </c>
      <c r="E33" s="251" t="s">
        <v>128</v>
      </c>
      <c r="F33" s="262"/>
      <c r="G33" s="580"/>
      <c r="H33" s="581"/>
      <c r="I33" s="581"/>
      <c r="J33" s="581"/>
      <c r="K33" s="581"/>
      <c r="L33" s="581"/>
      <c r="M33" s="581"/>
      <c r="N33" s="582"/>
    </row>
    <row r="34" spans="1:14" ht="13" x14ac:dyDescent="0.3">
      <c r="A34" s="250"/>
      <c r="B34" s="236" t="s">
        <v>105</v>
      </c>
      <c r="C34" s="227"/>
      <c r="D34" s="237" t="s">
        <v>106</v>
      </c>
      <c r="E34" s="251" t="s">
        <v>129</v>
      </c>
      <c r="F34" s="262"/>
      <c r="G34" s="580"/>
      <c r="H34" s="581"/>
      <c r="I34" s="581"/>
      <c r="J34" s="581"/>
      <c r="K34" s="581"/>
      <c r="L34" s="581"/>
      <c r="M34" s="581"/>
      <c r="N34" s="582"/>
    </row>
    <row r="35" spans="1:14" ht="13" x14ac:dyDescent="0.3">
      <c r="A35" s="250"/>
      <c r="B35" s="236" t="s">
        <v>130</v>
      </c>
      <c r="C35" s="227"/>
      <c r="D35" s="237" t="s">
        <v>111</v>
      </c>
      <c r="E35" s="251" t="s">
        <v>131</v>
      </c>
      <c r="F35" s="262"/>
      <c r="G35" s="580"/>
      <c r="H35" s="581"/>
      <c r="I35" s="581"/>
      <c r="J35" s="581"/>
      <c r="K35" s="581"/>
      <c r="L35" s="581"/>
      <c r="M35" s="581"/>
      <c r="N35" s="582"/>
    </row>
    <row r="36" spans="1:14" x14ac:dyDescent="0.25">
      <c r="A36" s="240">
        <v>26</v>
      </c>
      <c r="B36" s="241" t="s">
        <v>132</v>
      </c>
      <c r="C36" s="227"/>
      <c r="D36" s="266">
        <v>0</v>
      </c>
      <c r="E36" s="222">
        <v>0</v>
      </c>
      <c r="F36" s="267" t="s">
        <v>15</v>
      </c>
      <c r="G36" s="580"/>
      <c r="H36" s="581"/>
      <c r="I36" s="581"/>
      <c r="J36" s="581"/>
      <c r="K36" s="581"/>
      <c r="L36" s="581"/>
      <c r="M36" s="581"/>
      <c r="N36" s="582"/>
    </row>
    <row r="37" spans="1:14" x14ac:dyDescent="0.25">
      <c r="A37" s="240">
        <v>27</v>
      </c>
      <c r="B37" s="241" t="s">
        <v>133</v>
      </c>
      <c r="C37" s="227"/>
      <c r="D37" s="268">
        <v>0</v>
      </c>
      <c r="E37" s="222">
        <v>0</v>
      </c>
      <c r="F37" s="262"/>
      <c r="G37" s="580"/>
      <c r="H37" s="581"/>
      <c r="I37" s="581"/>
      <c r="J37" s="581"/>
      <c r="K37" s="581"/>
      <c r="L37" s="581"/>
      <c r="M37" s="581"/>
      <c r="N37" s="582"/>
    </row>
    <row r="38" spans="1:14" x14ac:dyDescent="0.25">
      <c r="A38" s="240">
        <v>28</v>
      </c>
      <c r="B38" s="241" t="s">
        <v>134</v>
      </c>
      <c r="C38" s="227"/>
      <c r="D38" s="253">
        <v>0</v>
      </c>
      <c r="E38" s="222">
        <v>0</v>
      </c>
      <c r="F38" s="259" t="str">
        <f>IF(E38&gt;0,ROUND(D38*E38,0)," ")</f>
        <v xml:space="preserve"> </v>
      </c>
      <c r="G38" s="580"/>
      <c r="H38" s="581"/>
      <c r="I38" s="581"/>
      <c r="J38" s="581"/>
      <c r="K38" s="581"/>
      <c r="L38" s="581"/>
      <c r="M38" s="581"/>
      <c r="N38" s="582"/>
    </row>
    <row r="39" spans="1:14" x14ac:dyDescent="0.25">
      <c r="A39" s="250">
        <v>29</v>
      </c>
      <c r="B39" s="241" t="s">
        <v>135</v>
      </c>
      <c r="C39" s="227"/>
      <c r="D39" s="269">
        <v>0</v>
      </c>
      <c r="E39" s="244" t="e">
        <f>IF(C16&gt;0,C16," ")</f>
        <v>#REF!</v>
      </c>
      <c r="F39" s="270" t="e">
        <f>D39*E39</f>
        <v>#REF!</v>
      </c>
      <c r="G39" s="580"/>
      <c r="H39" s="581"/>
      <c r="I39" s="581"/>
      <c r="J39" s="581"/>
      <c r="K39" s="581"/>
      <c r="L39" s="581"/>
      <c r="M39" s="581"/>
      <c r="N39" s="582"/>
    </row>
    <row r="40" spans="1:14" ht="13.5" thickBot="1" x14ac:dyDescent="0.35">
      <c r="A40" s="240">
        <v>30</v>
      </c>
      <c r="B40" s="241"/>
      <c r="C40" s="227"/>
      <c r="D40" s="236" t="s">
        <v>136</v>
      </c>
      <c r="E40" s="228"/>
      <c r="F40" s="259" t="e">
        <f>IF(SUM(F24:F39)&gt;0,SUM(F24:F39)," ")</f>
        <v>#REF!</v>
      </c>
      <c r="G40" s="583"/>
      <c r="H40" s="584"/>
      <c r="I40" s="584"/>
      <c r="J40" s="584"/>
      <c r="K40" s="584"/>
      <c r="L40" s="584"/>
      <c r="M40" s="584"/>
      <c r="N40" s="585"/>
    </row>
    <row r="41" spans="1:14" ht="13" x14ac:dyDescent="0.3">
      <c r="A41" s="245"/>
      <c r="B41" s="247"/>
      <c r="C41" s="271" t="s">
        <v>137</v>
      </c>
      <c r="D41" s="247"/>
      <c r="E41" s="247"/>
      <c r="F41" s="272"/>
      <c r="G41" s="577" t="s">
        <v>151</v>
      </c>
      <c r="H41" s="569"/>
      <c r="I41" s="569"/>
      <c r="J41" s="569"/>
      <c r="K41" s="569"/>
      <c r="L41" s="569"/>
      <c r="M41" s="569"/>
      <c r="N41" s="570"/>
    </row>
    <row r="42" spans="1:14" ht="13" x14ac:dyDescent="0.3">
      <c r="A42" s="250"/>
      <c r="B42" s="227"/>
      <c r="C42" s="273"/>
      <c r="D42" s="274" t="s">
        <v>138</v>
      </c>
      <c r="E42" s="275" t="s">
        <v>139</v>
      </c>
      <c r="F42" s="276" t="s">
        <v>140</v>
      </c>
      <c r="G42" s="571"/>
      <c r="H42" s="572"/>
      <c r="I42" s="572"/>
      <c r="J42" s="572"/>
      <c r="K42" s="572"/>
      <c r="L42" s="572"/>
      <c r="M42" s="572"/>
      <c r="N42" s="573"/>
    </row>
    <row r="43" spans="1:14" x14ac:dyDescent="0.25">
      <c r="A43" s="250">
        <v>31</v>
      </c>
      <c r="B43" s="227" t="s">
        <v>141</v>
      </c>
      <c r="C43" s="227"/>
      <c r="D43" s="227"/>
      <c r="E43" s="277" t="e">
        <f>+C16</f>
        <v>#REF!</v>
      </c>
      <c r="F43" s="278"/>
      <c r="G43" s="571"/>
      <c r="H43" s="572"/>
      <c r="I43" s="572"/>
      <c r="J43" s="572"/>
      <c r="K43" s="572"/>
      <c r="L43" s="572"/>
      <c r="M43" s="572"/>
      <c r="N43" s="573"/>
    </row>
    <row r="44" spans="1:14" x14ac:dyDescent="0.25">
      <c r="A44" s="250">
        <v>32</v>
      </c>
      <c r="B44" s="227" t="s">
        <v>142</v>
      </c>
      <c r="C44" s="227"/>
      <c r="D44" s="227"/>
      <c r="E44" s="279">
        <v>0</v>
      </c>
      <c r="F44" s="278"/>
      <c r="G44" s="571"/>
      <c r="H44" s="572"/>
      <c r="I44" s="572"/>
      <c r="J44" s="572"/>
      <c r="K44" s="572"/>
      <c r="L44" s="572"/>
      <c r="M44" s="572"/>
      <c r="N44" s="573"/>
    </row>
    <row r="45" spans="1:14" x14ac:dyDescent="0.25">
      <c r="A45" s="250">
        <v>33</v>
      </c>
      <c r="B45" s="227" t="s">
        <v>143</v>
      </c>
      <c r="C45" s="227"/>
      <c r="D45" s="227"/>
      <c r="E45" s="277" t="e">
        <f>F40</f>
        <v>#REF!</v>
      </c>
      <c r="F45" s="278"/>
      <c r="G45" s="571"/>
      <c r="H45" s="572"/>
      <c r="I45" s="572"/>
      <c r="J45" s="572"/>
      <c r="K45" s="572"/>
      <c r="L45" s="572"/>
      <c r="M45" s="572"/>
      <c r="N45" s="573"/>
    </row>
    <row r="46" spans="1:14" x14ac:dyDescent="0.25">
      <c r="A46" s="250">
        <v>34</v>
      </c>
      <c r="B46" s="227" t="s">
        <v>144</v>
      </c>
      <c r="C46" s="227"/>
      <c r="D46" s="227"/>
      <c r="E46" s="277" t="e">
        <f>E45+E44+E43</f>
        <v>#REF!</v>
      </c>
      <c r="F46" s="278"/>
      <c r="G46" s="571"/>
      <c r="H46" s="572"/>
      <c r="I46" s="572"/>
      <c r="J46" s="572"/>
      <c r="K46" s="572"/>
      <c r="L46" s="572"/>
      <c r="M46" s="572"/>
      <c r="N46" s="573"/>
    </row>
    <row r="47" spans="1:14" x14ac:dyDescent="0.25">
      <c r="A47" s="250">
        <v>35</v>
      </c>
      <c r="B47" s="227" t="s">
        <v>145</v>
      </c>
      <c r="C47" s="227"/>
      <c r="D47" s="280" t="s">
        <v>146</v>
      </c>
      <c r="E47" s="281" t="e">
        <f>(E44+E45)/E43</f>
        <v>#REF!</v>
      </c>
      <c r="F47" s="282" t="s">
        <v>146</v>
      </c>
      <c r="G47" s="571"/>
      <c r="H47" s="572"/>
      <c r="I47" s="572"/>
      <c r="J47" s="572"/>
      <c r="K47" s="572"/>
      <c r="L47" s="572"/>
      <c r="M47" s="572"/>
      <c r="N47" s="573"/>
    </row>
    <row r="48" spans="1:14" ht="13" thickBot="1" x14ac:dyDescent="0.3">
      <c r="A48" s="283">
        <v>36</v>
      </c>
      <c r="B48" s="284" t="s">
        <v>147</v>
      </c>
      <c r="C48" s="284"/>
      <c r="D48" s="285"/>
      <c r="E48" s="286" t="e">
        <f>E45/E43</f>
        <v>#REF!</v>
      </c>
      <c r="F48" s="287"/>
      <c r="G48" s="574"/>
      <c r="H48" s="575"/>
      <c r="I48" s="575"/>
      <c r="J48" s="575"/>
      <c r="K48" s="575"/>
      <c r="L48" s="575"/>
      <c r="M48" s="575"/>
      <c r="N48" s="576"/>
    </row>
  </sheetData>
  <mergeCells count="5">
    <mergeCell ref="D10:E10"/>
    <mergeCell ref="G7:N16"/>
    <mergeCell ref="G41:N48"/>
    <mergeCell ref="G17:N23"/>
    <mergeCell ref="G24:N40"/>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45"/>
  <sheetViews>
    <sheetView topLeftCell="A199" workbookViewId="0">
      <selection activeCell="K25" sqref="K25"/>
    </sheetView>
  </sheetViews>
  <sheetFormatPr defaultRowHeight="12.5" x14ac:dyDescent="0.25"/>
  <cols>
    <col min="4" max="4" width="22.81640625" customWidth="1"/>
  </cols>
  <sheetData>
    <row r="1" spans="1:4" x14ac:dyDescent="0.25">
      <c r="D1" s="347" t="s">
        <v>226</v>
      </c>
    </row>
    <row r="2" spans="1:4" x14ac:dyDescent="0.25">
      <c r="D2" s="347" t="s">
        <v>227</v>
      </c>
    </row>
    <row r="3" spans="1:4" x14ac:dyDescent="0.25">
      <c r="D3" s="347" t="s">
        <v>228</v>
      </c>
    </row>
    <row r="4" spans="1:4" x14ac:dyDescent="0.25">
      <c r="A4" s="153" t="s">
        <v>155</v>
      </c>
      <c r="D4" s="347" t="s">
        <v>229</v>
      </c>
    </row>
    <row r="5" spans="1:4" x14ac:dyDescent="0.25">
      <c r="A5" s="153" t="s">
        <v>156</v>
      </c>
      <c r="D5" s="347" t="s">
        <v>230</v>
      </c>
    </row>
    <row r="6" spans="1:4" x14ac:dyDescent="0.25">
      <c r="A6" s="153" t="s">
        <v>64</v>
      </c>
      <c r="D6" s="347" t="s">
        <v>231</v>
      </c>
    </row>
    <row r="7" spans="1:4" x14ac:dyDescent="0.25">
      <c r="A7" s="153" t="s">
        <v>157</v>
      </c>
      <c r="D7" s="347" t="s">
        <v>176</v>
      </c>
    </row>
    <row r="8" spans="1:4" x14ac:dyDescent="0.25">
      <c r="A8" s="153" t="s">
        <v>164</v>
      </c>
      <c r="D8" s="347" t="s">
        <v>232</v>
      </c>
    </row>
    <row r="9" spans="1:4" x14ac:dyDescent="0.25">
      <c r="A9" s="48" t="s">
        <v>165</v>
      </c>
      <c r="D9" s="347" t="s">
        <v>177</v>
      </c>
    </row>
    <row r="10" spans="1:4" x14ac:dyDescent="0.25">
      <c r="A10" s="153" t="s">
        <v>158</v>
      </c>
      <c r="D10" s="347" t="s">
        <v>233</v>
      </c>
    </row>
    <row r="11" spans="1:4" x14ac:dyDescent="0.25">
      <c r="A11" s="48" t="s">
        <v>434</v>
      </c>
      <c r="D11" s="347" t="s">
        <v>234</v>
      </c>
    </row>
    <row r="12" spans="1:4" x14ac:dyDescent="0.25">
      <c r="A12" s="48" t="s">
        <v>435</v>
      </c>
      <c r="D12" s="347" t="s">
        <v>235</v>
      </c>
    </row>
    <row r="13" spans="1:4" x14ac:dyDescent="0.25">
      <c r="D13" s="347" t="s">
        <v>236</v>
      </c>
    </row>
    <row r="14" spans="1:4" x14ac:dyDescent="0.25">
      <c r="D14" s="347" t="s">
        <v>178</v>
      </c>
    </row>
    <row r="15" spans="1:4" x14ac:dyDescent="0.25">
      <c r="D15" s="347" t="s">
        <v>237</v>
      </c>
    </row>
    <row r="16" spans="1:4" x14ac:dyDescent="0.25">
      <c r="D16" s="347" t="s">
        <v>238</v>
      </c>
    </row>
    <row r="17" spans="4:4" x14ac:dyDescent="0.25">
      <c r="D17" s="347" t="s">
        <v>239</v>
      </c>
    </row>
    <row r="18" spans="4:4" x14ac:dyDescent="0.25">
      <c r="D18" s="347" t="s">
        <v>240</v>
      </c>
    </row>
    <row r="19" spans="4:4" x14ac:dyDescent="0.25">
      <c r="D19" s="347" t="s">
        <v>179</v>
      </c>
    </row>
    <row r="20" spans="4:4" x14ac:dyDescent="0.25">
      <c r="D20" s="347" t="s">
        <v>241</v>
      </c>
    </row>
    <row r="21" spans="4:4" x14ac:dyDescent="0.25">
      <c r="D21" s="347" t="s">
        <v>180</v>
      </c>
    </row>
    <row r="22" spans="4:4" x14ac:dyDescent="0.25">
      <c r="D22" s="347" t="s">
        <v>242</v>
      </c>
    </row>
    <row r="23" spans="4:4" x14ac:dyDescent="0.25">
      <c r="D23" s="347" t="s">
        <v>243</v>
      </c>
    </row>
    <row r="24" spans="4:4" x14ac:dyDescent="0.25">
      <c r="D24" s="347" t="s">
        <v>244</v>
      </c>
    </row>
    <row r="25" spans="4:4" x14ac:dyDescent="0.25">
      <c r="D25" s="347" t="s">
        <v>245</v>
      </c>
    </row>
    <row r="26" spans="4:4" x14ac:dyDescent="0.25">
      <c r="D26" s="347" t="s">
        <v>181</v>
      </c>
    </row>
    <row r="27" spans="4:4" x14ac:dyDescent="0.25">
      <c r="D27" s="347" t="s">
        <v>182</v>
      </c>
    </row>
    <row r="28" spans="4:4" x14ac:dyDescent="0.25">
      <c r="D28" s="347" t="s">
        <v>246</v>
      </c>
    </row>
    <row r="29" spans="4:4" x14ac:dyDescent="0.25">
      <c r="D29" s="347" t="s">
        <v>247</v>
      </c>
    </row>
    <row r="30" spans="4:4" x14ac:dyDescent="0.25">
      <c r="D30" s="347" t="s">
        <v>248</v>
      </c>
    </row>
    <row r="31" spans="4:4" x14ac:dyDescent="0.25">
      <c r="D31" s="347" t="s">
        <v>249</v>
      </c>
    </row>
    <row r="32" spans="4:4" x14ac:dyDescent="0.25">
      <c r="D32" s="347" t="s">
        <v>250</v>
      </c>
    </row>
    <row r="33" spans="4:4" x14ac:dyDescent="0.25">
      <c r="D33" s="347" t="s">
        <v>251</v>
      </c>
    </row>
    <row r="34" spans="4:4" x14ac:dyDescent="0.25">
      <c r="D34" s="347" t="s">
        <v>252</v>
      </c>
    </row>
    <row r="35" spans="4:4" x14ac:dyDescent="0.25">
      <c r="D35" s="347" t="s">
        <v>253</v>
      </c>
    </row>
    <row r="36" spans="4:4" x14ac:dyDescent="0.25">
      <c r="D36" s="347" t="s">
        <v>254</v>
      </c>
    </row>
    <row r="37" spans="4:4" x14ac:dyDescent="0.25">
      <c r="D37" s="347" t="s">
        <v>255</v>
      </c>
    </row>
    <row r="38" spans="4:4" x14ac:dyDescent="0.25">
      <c r="D38" s="347" t="s">
        <v>256</v>
      </c>
    </row>
    <row r="39" spans="4:4" x14ac:dyDescent="0.25">
      <c r="D39" s="347" t="s">
        <v>257</v>
      </c>
    </row>
    <row r="40" spans="4:4" x14ac:dyDescent="0.25">
      <c r="D40" s="347" t="s">
        <v>258</v>
      </c>
    </row>
    <row r="41" spans="4:4" x14ac:dyDescent="0.25">
      <c r="D41" s="347" t="s">
        <v>259</v>
      </c>
    </row>
    <row r="42" spans="4:4" x14ac:dyDescent="0.25">
      <c r="D42" s="347" t="s">
        <v>183</v>
      </c>
    </row>
    <row r="43" spans="4:4" x14ac:dyDescent="0.25">
      <c r="D43" s="347" t="s">
        <v>260</v>
      </c>
    </row>
    <row r="44" spans="4:4" x14ac:dyDescent="0.25">
      <c r="D44" s="347" t="s">
        <v>261</v>
      </c>
    </row>
    <row r="45" spans="4:4" x14ac:dyDescent="0.25">
      <c r="D45" s="347" t="s">
        <v>262</v>
      </c>
    </row>
    <row r="46" spans="4:4" x14ac:dyDescent="0.25">
      <c r="D46" s="347" t="s">
        <v>263</v>
      </c>
    </row>
    <row r="47" spans="4:4" x14ac:dyDescent="0.25">
      <c r="D47" s="347" t="s">
        <v>184</v>
      </c>
    </row>
    <row r="48" spans="4:4" x14ac:dyDescent="0.25">
      <c r="D48" s="347" t="s">
        <v>264</v>
      </c>
    </row>
    <row r="49" spans="4:4" x14ac:dyDescent="0.25">
      <c r="D49" s="347" t="s">
        <v>265</v>
      </c>
    </row>
    <row r="50" spans="4:4" x14ac:dyDescent="0.25">
      <c r="D50" s="347" t="s">
        <v>266</v>
      </c>
    </row>
    <row r="51" spans="4:4" x14ac:dyDescent="0.25">
      <c r="D51" s="347" t="s">
        <v>267</v>
      </c>
    </row>
    <row r="52" spans="4:4" x14ac:dyDescent="0.25">
      <c r="D52" s="347" t="s">
        <v>268</v>
      </c>
    </row>
    <row r="53" spans="4:4" x14ac:dyDescent="0.25">
      <c r="D53" s="347" t="s">
        <v>269</v>
      </c>
    </row>
    <row r="54" spans="4:4" x14ac:dyDescent="0.25">
      <c r="D54" s="347" t="s">
        <v>270</v>
      </c>
    </row>
    <row r="55" spans="4:4" x14ac:dyDescent="0.25">
      <c r="D55" s="347" t="s">
        <v>271</v>
      </c>
    </row>
    <row r="56" spans="4:4" x14ac:dyDescent="0.25">
      <c r="D56" s="347" t="s">
        <v>272</v>
      </c>
    </row>
    <row r="57" spans="4:4" x14ac:dyDescent="0.25">
      <c r="D57" s="347" t="s">
        <v>273</v>
      </c>
    </row>
    <row r="58" spans="4:4" x14ac:dyDescent="0.25">
      <c r="D58" s="347" t="s">
        <v>274</v>
      </c>
    </row>
    <row r="59" spans="4:4" x14ac:dyDescent="0.25">
      <c r="D59" s="347" t="s">
        <v>275</v>
      </c>
    </row>
    <row r="60" spans="4:4" x14ac:dyDescent="0.25">
      <c r="D60" s="347" t="s">
        <v>276</v>
      </c>
    </row>
    <row r="61" spans="4:4" x14ac:dyDescent="0.25">
      <c r="D61" s="347" t="s">
        <v>277</v>
      </c>
    </row>
    <row r="62" spans="4:4" x14ac:dyDescent="0.25">
      <c r="D62" s="347" t="s">
        <v>185</v>
      </c>
    </row>
    <row r="63" spans="4:4" x14ac:dyDescent="0.25">
      <c r="D63" s="347" t="s">
        <v>278</v>
      </c>
    </row>
    <row r="64" spans="4:4" x14ac:dyDescent="0.25">
      <c r="D64" s="347" t="s">
        <v>279</v>
      </c>
    </row>
    <row r="65" spans="4:4" x14ac:dyDescent="0.25">
      <c r="D65" s="347" t="s">
        <v>280</v>
      </c>
    </row>
    <row r="66" spans="4:4" x14ac:dyDescent="0.25">
      <c r="D66" s="347" t="s">
        <v>281</v>
      </c>
    </row>
    <row r="67" spans="4:4" x14ac:dyDescent="0.25">
      <c r="D67" s="347" t="s">
        <v>282</v>
      </c>
    </row>
    <row r="68" spans="4:4" x14ac:dyDescent="0.25">
      <c r="D68" s="347" t="s">
        <v>283</v>
      </c>
    </row>
    <row r="69" spans="4:4" x14ac:dyDescent="0.25">
      <c r="D69" s="347" t="s">
        <v>284</v>
      </c>
    </row>
    <row r="70" spans="4:4" x14ac:dyDescent="0.25">
      <c r="D70" s="347" t="s">
        <v>285</v>
      </c>
    </row>
    <row r="71" spans="4:4" x14ac:dyDescent="0.25">
      <c r="D71" s="347" t="s">
        <v>286</v>
      </c>
    </row>
    <row r="72" spans="4:4" x14ac:dyDescent="0.25">
      <c r="D72" s="347" t="s">
        <v>186</v>
      </c>
    </row>
    <row r="73" spans="4:4" x14ac:dyDescent="0.25">
      <c r="D73" s="347" t="s">
        <v>287</v>
      </c>
    </row>
    <row r="74" spans="4:4" x14ac:dyDescent="0.25">
      <c r="D74" s="347" t="s">
        <v>288</v>
      </c>
    </row>
    <row r="75" spans="4:4" x14ac:dyDescent="0.25">
      <c r="D75" s="347" t="s">
        <v>289</v>
      </c>
    </row>
    <row r="76" spans="4:4" x14ac:dyDescent="0.25">
      <c r="D76" s="347" t="s">
        <v>187</v>
      </c>
    </row>
    <row r="77" spans="4:4" x14ac:dyDescent="0.25">
      <c r="D77" s="347" t="s">
        <v>188</v>
      </c>
    </row>
    <row r="78" spans="4:4" x14ac:dyDescent="0.25">
      <c r="D78" s="347" t="s">
        <v>290</v>
      </c>
    </row>
    <row r="79" spans="4:4" x14ac:dyDescent="0.25">
      <c r="D79" s="347" t="s">
        <v>291</v>
      </c>
    </row>
    <row r="80" spans="4:4" x14ac:dyDescent="0.25">
      <c r="D80" s="347" t="s">
        <v>292</v>
      </c>
    </row>
    <row r="81" spans="4:4" x14ac:dyDescent="0.25">
      <c r="D81" s="347" t="s">
        <v>293</v>
      </c>
    </row>
    <row r="82" spans="4:4" x14ac:dyDescent="0.25">
      <c r="D82" s="347" t="s">
        <v>294</v>
      </c>
    </row>
    <row r="83" spans="4:4" x14ac:dyDescent="0.25">
      <c r="D83" s="347" t="s">
        <v>295</v>
      </c>
    </row>
    <row r="84" spans="4:4" x14ac:dyDescent="0.25">
      <c r="D84" s="347" t="s">
        <v>189</v>
      </c>
    </row>
    <row r="85" spans="4:4" x14ac:dyDescent="0.25">
      <c r="D85" s="347" t="s">
        <v>296</v>
      </c>
    </row>
    <row r="86" spans="4:4" x14ac:dyDescent="0.25">
      <c r="D86" s="347" t="s">
        <v>297</v>
      </c>
    </row>
    <row r="87" spans="4:4" x14ac:dyDescent="0.25">
      <c r="D87" s="347" t="s">
        <v>190</v>
      </c>
    </row>
    <row r="88" spans="4:4" x14ac:dyDescent="0.25">
      <c r="D88" s="347" t="s">
        <v>298</v>
      </c>
    </row>
    <row r="89" spans="4:4" x14ac:dyDescent="0.25">
      <c r="D89" s="347" t="s">
        <v>299</v>
      </c>
    </row>
    <row r="90" spans="4:4" x14ac:dyDescent="0.25">
      <c r="D90" s="347" t="s">
        <v>300</v>
      </c>
    </row>
    <row r="91" spans="4:4" x14ac:dyDescent="0.25">
      <c r="D91" s="347" t="s">
        <v>301</v>
      </c>
    </row>
    <row r="92" spans="4:4" x14ac:dyDescent="0.25">
      <c r="D92" s="347" t="s">
        <v>302</v>
      </c>
    </row>
    <row r="93" spans="4:4" x14ac:dyDescent="0.25">
      <c r="D93" s="347" t="s">
        <v>303</v>
      </c>
    </row>
    <row r="94" spans="4:4" x14ac:dyDescent="0.25">
      <c r="D94" s="347" t="s">
        <v>304</v>
      </c>
    </row>
    <row r="95" spans="4:4" x14ac:dyDescent="0.25">
      <c r="D95" s="347" t="s">
        <v>305</v>
      </c>
    </row>
    <row r="96" spans="4:4" x14ac:dyDescent="0.25">
      <c r="D96" s="347" t="s">
        <v>306</v>
      </c>
    </row>
    <row r="97" spans="4:4" x14ac:dyDescent="0.25">
      <c r="D97" s="347" t="s">
        <v>307</v>
      </c>
    </row>
    <row r="98" spans="4:4" x14ac:dyDescent="0.25">
      <c r="D98" s="347" t="s">
        <v>308</v>
      </c>
    </row>
    <row r="99" spans="4:4" x14ac:dyDescent="0.25">
      <c r="D99" s="347" t="s">
        <v>191</v>
      </c>
    </row>
    <row r="100" spans="4:4" x14ac:dyDescent="0.25">
      <c r="D100" s="347" t="s">
        <v>309</v>
      </c>
    </row>
    <row r="101" spans="4:4" x14ac:dyDescent="0.25">
      <c r="D101" s="347" t="s">
        <v>310</v>
      </c>
    </row>
    <row r="102" spans="4:4" x14ac:dyDescent="0.25">
      <c r="D102" s="347" t="s">
        <v>311</v>
      </c>
    </row>
    <row r="103" spans="4:4" x14ac:dyDescent="0.25">
      <c r="D103" s="347" t="s">
        <v>312</v>
      </c>
    </row>
    <row r="104" spans="4:4" x14ac:dyDescent="0.25">
      <c r="D104" s="347" t="s">
        <v>313</v>
      </c>
    </row>
    <row r="105" spans="4:4" x14ac:dyDescent="0.25">
      <c r="D105" s="347" t="s">
        <v>314</v>
      </c>
    </row>
    <row r="106" spans="4:4" x14ac:dyDescent="0.25">
      <c r="D106" s="347" t="s">
        <v>315</v>
      </c>
    </row>
    <row r="107" spans="4:4" x14ac:dyDescent="0.25">
      <c r="D107" s="347" t="s">
        <v>316</v>
      </c>
    </row>
    <row r="108" spans="4:4" x14ac:dyDescent="0.25">
      <c r="D108" s="347" t="s">
        <v>317</v>
      </c>
    </row>
    <row r="109" spans="4:4" x14ac:dyDescent="0.25">
      <c r="D109" s="347" t="s">
        <v>318</v>
      </c>
    </row>
    <row r="110" spans="4:4" x14ac:dyDescent="0.25">
      <c r="D110" s="347" t="s">
        <v>319</v>
      </c>
    </row>
    <row r="111" spans="4:4" x14ac:dyDescent="0.25">
      <c r="D111" s="347" t="s">
        <v>320</v>
      </c>
    </row>
    <row r="112" spans="4:4" x14ac:dyDescent="0.25">
      <c r="D112" s="347" t="s">
        <v>321</v>
      </c>
    </row>
    <row r="113" spans="4:4" x14ac:dyDescent="0.25">
      <c r="D113" s="347" t="s">
        <v>322</v>
      </c>
    </row>
    <row r="114" spans="4:4" x14ac:dyDescent="0.25">
      <c r="D114" s="347" t="s">
        <v>323</v>
      </c>
    </row>
    <row r="115" spans="4:4" x14ac:dyDescent="0.25">
      <c r="D115" s="347" t="s">
        <v>324</v>
      </c>
    </row>
    <row r="116" spans="4:4" x14ac:dyDescent="0.25">
      <c r="D116" s="347" t="s">
        <v>325</v>
      </c>
    </row>
    <row r="117" spans="4:4" x14ac:dyDescent="0.25">
      <c r="D117" s="347" t="s">
        <v>326</v>
      </c>
    </row>
    <row r="118" spans="4:4" x14ac:dyDescent="0.25">
      <c r="D118" s="347" t="s">
        <v>327</v>
      </c>
    </row>
    <row r="119" spans="4:4" x14ac:dyDescent="0.25">
      <c r="D119" s="347" t="s">
        <v>328</v>
      </c>
    </row>
    <row r="120" spans="4:4" x14ac:dyDescent="0.25">
      <c r="D120" s="347" t="s">
        <v>329</v>
      </c>
    </row>
    <row r="121" spans="4:4" x14ac:dyDescent="0.25">
      <c r="D121" s="347" t="s">
        <v>330</v>
      </c>
    </row>
    <row r="122" spans="4:4" x14ac:dyDescent="0.25">
      <c r="D122" s="347" t="s">
        <v>331</v>
      </c>
    </row>
    <row r="123" spans="4:4" x14ac:dyDescent="0.25">
      <c r="D123" s="347" t="s">
        <v>332</v>
      </c>
    </row>
    <row r="124" spans="4:4" x14ac:dyDescent="0.25">
      <c r="D124" s="347" t="s">
        <v>333</v>
      </c>
    </row>
    <row r="125" spans="4:4" x14ac:dyDescent="0.25">
      <c r="D125" s="347" t="s">
        <v>334</v>
      </c>
    </row>
    <row r="126" spans="4:4" x14ac:dyDescent="0.25">
      <c r="D126" s="347" t="s">
        <v>335</v>
      </c>
    </row>
    <row r="127" spans="4:4" x14ac:dyDescent="0.25">
      <c r="D127" s="347" t="s">
        <v>192</v>
      </c>
    </row>
    <row r="128" spans="4:4" x14ac:dyDescent="0.25">
      <c r="D128" s="347" t="s">
        <v>336</v>
      </c>
    </row>
    <row r="129" spans="4:4" x14ac:dyDescent="0.25">
      <c r="D129" s="347" t="s">
        <v>193</v>
      </c>
    </row>
    <row r="130" spans="4:4" x14ac:dyDescent="0.25">
      <c r="D130" s="347" t="s">
        <v>337</v>
      </c>
    </row>
    <row r="131" spans="4:4" x14ac:dyDescent="0.25">
      <c r="D131" s="347" t="s">
        <v>338</v>
      </c>
    </row>
    <row r="132" spans="4:4" x14ac:dyDescent="0.25">
      <c r="D132" s="347" t="s">
        <v>339</v>
      </c>
    </row>
    <row r="133" spans="4:4" x14ac:dyDescent="0.25">
      <c r="D133" s="347" t="s">
        <v>340</v>
      </c>
    </row>
    <row r="134" spans="4:4" x14ac:dyDescent="0.25">
      <c r="D134" s="347" t="s">
        <v>341</v>
      </c>
    </row>
    <row r="135" spans="4:4" x14ac:dyDescent="0.25">
      <c r="D135" s="347" t="s">
        <v>194</v>
      </c>
    </row>
    <row r="136" spans="4:4" x14ac:dyDescent="0.25">
      <c r="D136" s="347" t="s">
        <v>342</v>
      </c>
    </row>
    <row r="137" spans="4:4" x14ac:dyDescent="0.25">
      <c r="D137" s="347" t="s">
        <v>195</v>
      </c>
    </row>
    <row r="138" spans="4:4" x14ac:dyDescent="0.25">
      <c r="D138" s="347" t="s">
        <v>343</v>
      </c>
    </row>
    <row r="139" spans="4:4" x14ac:dyDescent="0.25">
      <c r="D139" s="347" t="s">
        <v>196</v>
      </c>
    </row>
    <row r="140" spans="4:4" x14ac:dyDescent="0.25">
      <c r="D140" s="347" t="s">
        <v>344</v>
      </c>
    </row>
    <row r="141" spans="4:4" x14ac:dyDescent="0.25">
      <c r="D141" s="347" t="s">
        <v>197</v>
      </c>
    </row>
    <row r="142" spans="4:4" x14ac:dyDescent="0.25">
      <c r="D142" s="347" t="s">
        <v>345</v>
      </c>
    </row>
    <row r="143" spans="4:4" x14ac:dyDescent="0.25">
      <c r="D143" s="347" t="s">
        <v>346</v>
      </c>
    </row>
    <row r="144" spans="4:4" x14ac:dyDescent="0.25">
      <c r="D144" s="347" t="s">
        <v>347</v>
      </c>
    </row>
    <row r="145" spans="4:4" x14ac:dyDescent="0.25">
      <c r="D145" s="347" t="s">
        <v>348</v>
      </c>
    </row>
    <row r="146" spans="4:4" x14ac:dyDescent="0.25">
      <c r="D146" s="347" t="s">
        <v>198</v>
      </c>
    </row>
    <row r="147" spans="4:4" x14ac:dyDescent="0.25">
      <c r="D147" s="347" t="s">
        <v>349</v>
      </c>
    </row>
    <row r="148" spans="4:4" x14ac:dyDescent="0.25">
      <c r="D148" s="347" t="s">
        <v>199</v>
      </c>
    </row>
    <row r="149" spans="4:4" x14ac:dyDescent="0.25">
      <c r="D149" s="347" t="s">
        <v>350</v>
      </c>
    </row>
    <row r="150" spans="4:4" x14ac:dyDescent="0.25">
      <c r="D150" s="347" t="s">
        <v>351</v>
      </c>
    </row>
    <row r="151" spans="4:4" x14ac:dyDescent="0.25">
      <c r="D151" s="347" t="s">
        <v>352</v>
      </c>
    </row>
    <row r="152" spans="4:4" x14ac:dyDescent="0.25">
      <c r="D152" s="347" t="s">
        <v>353</v>
      </c>
    </row>
    <row r="153" spans="4:4" x14ac:dyDescent="0.25">
      <c r="D153" s="347" t="s">
        <v>200</v>
      </c>
    </row>
    <row r="154" spans="4:4" x14ac:dyDescent="0.25">
      <c r="D154" s="347" t="s">
        <v>354</v>
      </c>
    </row>
    <row r="155" spans="4:4" x14ac:dyDescent="0.25">
      <c r="D155" s="347" t="s">
        <v>355</v>
      </c>
    </row>
    <row r="156" spans="4:4" x14ac:dyDescent="0.25">
      <c r="D156" s="347" t="s">
        <v>356</v>
      </c>
    </row>
    <row r="157" spans="4:4" x14ac:dyDescent="0.25">
      <c r="D157" s="347" t="s">
        <v>201</v>
      </c>
    </row>
    <row r="158" spans="4:4" x14ac:dyDescent="0.25">
      <c r="D158" s="347" t="s">
        <v>357</v>
      </c>
    </row>
    <row r="159" spans="4:4" x14ac:dyDescent="0.25">
      <c r="D159" s="347" t="s">
        <v>358</v>
      </c>
    </row>
    <row r="160" spans="4:4" x14ac:dyDescent="0.25">
      <c r="D160" s="347" t="s">
        <v>359</v>
      </c>
    </row>
    <row r="161" spans="4:4" x14ac:dyDescent="0.25">
      <c r="D161" s="347" t="s">
        <v>360</v>
      </c>
    </row>
    <row r="162" spans="4:4" x14ac:dyDescent="0.25">
      <c r="D162" s="347" t="s">
        <v>202</v>
      </c>
    </row>
    <row r="163" spans="4:4" x14ac:dyDescent="0.25">
      <c r="D163" s="347" t="s">
        <v>361</v>
      </c>
    </row>
    <row r="164" spans="4:4" x14ac:dyDescent="0.25">
      <c r="D164" s="347" t="s">
        <v>362</v>
      </c>
    </row>
    <row r="165" spans="4:4" x14ac:dyDescent="0.25">
      <c r="D165" s="347" t="s">
        <v>363</v>
      </c>
    </row>
    <row r="166" spans="4:4" x14ac:dyDescent="0.25">
      <c r="D166" s="347" t="s">
        <v>364</v>
      </c>
    </row>
    <row r="167" spans="4:4" x14ac:dyDescent="0.25">
      <c r="D167" s="347" t="s">
        <v>365</v>
      </c>
    </row>
    <row r="168" spans="4:4" x14ac:dyDescent="0.25">
      <c r="D168" s="347" t="s">
        <v>366</v>
      </c>
    </row>
    <row r="169" spans="4:4" x14ac:dyDescent="0.25">
      <c r="D169" s="347" t="s">
        <v>367</v>
      </c>
    </row>
    <row r="170" spans="4:4" x14ac:dyDescent="0.25">
      <c r="D170" s="347" t="s">
        <v>368</v>
      </c>
    </row>
    <row r="171" spans="4:4" x14ac:dyDescent="0.25">
      <c r="D171" s="347" t="s">
        <v>369</v>
      </c>
    </row>
    <row r="172" spans="4:4" x14ac:dyDescent="0.25">
      <c r="D172" s="347" t="s">
        <v>370</v>
      </c>
    </row>
    <row r="173" spans="4:4" x14ac:dyDescent="0.25">
      <c r="D173" s="347" t="s">
        <v>371</v>
      </c>
    </row>
    <row r="174" spans="4:4" x14ac:dyDescent="0.25">
      <c r="D174" s="347" t="s">
        <v>372</v>
      </c>
    </row>
    <row r="175" spans="4:4" x14ac:dyDescent="0.25">
      <c r="D175" s="347" t="s">
        <v>373</v>
      </c>
    </row>
    <row r="176" spans="4:4" x14ac:dyDescent="0.25">
      <c r="D176" s="347" t="s">
        <v>374</v>
      </c>
    </row>
    <row r="177" spans="4:4" x14ac:dyDescent="0.25">
      <c r="D177" s="347" t="s">
        <v>375</v>
      </c>
    </row>
    <row r="178" spans="4:4" x14ac:dyDescent="0.25">
      <c r="D178" s="347" t="s">
        <v>376</v>
      </c>
    </row>
    <row r="179" spans="4:4" x14ac:dyDescent="0.25">
      <c r="D179" s="347" t="s">
        <v>377</v>
      </c>
    </row>
    <row r="180" spans="4:4" x14ac:dyDescent="0.25">
      <c r="D180" s="347" t="s">
        <v>203</v>
      </c>
    </row>
    <row r="181" spans="4:4" x14ac:dyDescent="0.25">
      <c r="D181" s="347" t="s">
        <v>378</v>
      </c>
    </row>
    <row r="182" spans="4:4" x14ac:dyDescent="0.25">
      <c r="D182" s="347" t="s">
        <v>379</v>
      </c>
    </row>
    <row r="183" spans="4:4" x14ac:dyDescent="0.25">
      <c r="D183" s="347" t="s">
        <v>380</v>
      </c>
    </row>
    <row r="184" spans="4:4" x14ac:dyDescent="0.25">
      <c r="D184" s="347" t="s">
        <v>204</v>
      </c>
    </row>
    <row r="185" spans="4:4" x14ac:dyDescent="0.25">
      <c r="D185" s="347" t="s">
        <v>381</v>
      </c>
    </row>
    <row r="186" spans="4:4" x14ac:dyDescent="0.25">
      <c r="D186" s="347" t="s">
        <v>205</v>
      </c>
    </row>
    <row r="187" spans="4:4" x14ac:dyDescent="0.25">
      <c r="D187" s="347" t="s">
        <v>382</v>
      </c>
    </row>
    <row r="188" spans="4:4" x14ac:dyDescent="0.25">
      <c r="D188" s="347" t="s">
        <v>383</v>
      </c>
    </row>
    <row r="189" spans="4:4" x14ac:dyDescent="0.25">
      <c r="D189" s="347" t="s">
        <v>206</v>
      </c>
    </row>
    <row r="190" spans="4:4" x14ac:dyDescent="0.25">
      <c r="D190" s="347" t="s">
        <v>207</v>
      </c>
    </row>
    <row r="191" spans="4:4" x14ac:dyDescent="0.25">
      <c r="D191" s="347" t="s">
        <v>384</v>
      </c>
    </row>
    <row r="192" spans="4:4" x14ac:dyDescent="0.25">
      <c r="D192" s="347" t="s">
        <v>385</v>
      </c>
    </row>
    <row r="193" spans="4:4" x14ac:dyDescent="0.25">
      <c r="D193" s="347" t="s">
        <v>386</v>
      </c>
    </row>
    <row r="194" spans="4:4" x14ac:dyDescent="0.25">
      <c r="D194" s="347" t="s">
        <v>387</v>
      </c>
    </row>
    <row r="195" spans="4:4" x14ac:dyDescent="0.25">
      <c r="D195" s="347" t="s">
        <v>208</v>
      </c>
    </row>
    <row r="196" spans="4:4" x14ac:dyDescent="0.25">
      <c r="D196" s="347" t="s">
        <v>388</v>
      </c>
    </row>
    <row r="197" spans="4:4" x14ac:dyDescent="0.25">
      <c r="D197" s="347" t="s">
        <v>209</v>
      </c>
    </row>
    <row r="198" spans="4:4" x14ac:dyDescent="0.25">
      <c r="D198" s="347" t="s">
        <v>389</v>
      </c>
    </row>
    <row r="199" spans="4:4" x14ac:dyDescent="0.25">
      <c r="D199" s="347" t="s">
        <v>390</v>
      </c>
    </row>
    <row r="200" spans="4:4" x14ac:dyDescent="0.25">
      <c r="D200" s="347" t="s">
        <v>210</v>
      </c>
    </row>
    <row r="201" spans="4:4" x14ac:dyDescent="0.25">
      <c r="D201" s="347" t="s">
        <v>391</v>
      </c>
    </row>
    <row r="202" spans="4:4" x14ac:dyDescent="0.25">
      <c r="D202" s="347" t="s">
        <v>392</v>
      </c>
    </row>
    <row r="203" spans="4:4" x14ac:dyDescent="0.25">
      <c r="D203" s="347" t="s">
        <v>393</v>
      </c>
    </row>
    <row r="204" spans="4:4" x14ac:dyDescent="0.25">
      <c r="D204" s="347" t="s">
        <v>394</v>
      </c>
    </row>
    <row r="205" spans="4:4" x14ac:dyDescent="0.25">
      <c r="D205" s="347" t="s">
        <v>395</v>
      </c>
    </row>
    <row r="206" spans="4:4" x14ac:dyDescent="0.25">
      <c r="D206" s="347" t="s">
        <v>396</v>
      </c>
    </row>
    <row r="207" spans="4:4" x14ac:dyDescent="0.25">
      <c r="D207" s="347" t="s">
        <v>397</v>
      </c>
    </row>
    <row r="208" spans="4:4" x14ac:dyDescent="0.25">
      <c r="D208" s="347" t="s">
        <v>398</v>
      </c>
    </row>
    <row r="209" spans="4:4" x14ac:dyDescent="0.25">
      <c r="D209" s="347" t="s">
        <v>399</v>
      </c>
    </row>
    <row r="210" spans="4:4" x14ac:dyDescent="0.25">
      <c r="D210" s="347" t="s">
        <v>400</v>
      </c>
    </row>
    <row r="211" spans="4:4" x14ac:dyDescent="0.25">
      <c r="D211" s="347" t="s">
        <v>401</v>
      </c>
    </row>
    <row r="212" spans="4:4" x14ac:dyDescent="0.25">
      <c r="D212" s="347" t="s">
        <v>402</v>
      </c>
    </row>
    <row r="213" spans="4:4" x14ac:dyDescent="0.25">
      <c r="D213" s="347" t="s">
        <v>403</v>
      </c>
    </row>
    <row r="214" spans="4:4" x14ac:dyDescent="0.25">
      <c r="D214" s="347" t="s">
        <v>404</v>
      </c>
    </row>
    <row r="215" spans="4:4" x14ac:dyDescent="0.25">
      <c r="D215" s="347" t="s">
        <v>405</v>
      </c>
    </row>
    <row r="216" spans="4:4" x14ac:dyDescent="0.25">
      <c r="D216" s="347" t="s">
        <v>406</v>
      </c>
    </row>
    <row r="217" spans="4:4" x14ac:dyDescent="0.25">
      <c r="D217" s="347" t="s">
        <v>407</v>
      </c>
    </row>
    <row r="218" spans="4:4" x14ac:dyDescent="0.25">
      <c r="D218" s="347" t="s">
        <v>408</v>
      </c>
    </row>
    <row r="219" spans="4:4" x14ac:dyDescent="0.25">
      <c r="D219" s="347" t="s">
        <v>409</v>
      </c>
    </row>
    <row r="220" spans="4:4" x14ac:dyDescent="0.25">
      <c r="D220" s="347" t="s">
        <v>410</v>
      </c>
    </row>
    <row r="221" spans="4:4" x14ac:dyDescent="0.25">
      <c r="D221" s="347" t="s">
        <v>411</v>
      </c>
    </row>
    <row r="222" spans="4:4" x14ac:dyDescent="0.25">
      <c r="D222" s="347" t="s">
        <v>412</v>
      </c>
    </row>
    <row r="223" spans="4:4" x14ac:dyDescent="0.25">
      <c r="D223" s="347" t="s">
        <v>413</v>
      </c>
    </row>
    <row r="224" spans="4:4" x14ac:dyDescent="0.25">
      <c r="D224" s="347" t="s">
        <v>414</v>
      </c>
    </row>
    <row r="225" spans="4:4" x14ac:dyDescent="0.25">
      <c r="D225" s="347" t="s">
        <v>415</v>
      </c>
    </row>
    <row r="226" spans="4:4" x14ac:dyDescent="0.25">
      <c r="D226" s="347" t="s">
        <v>211</v>
      </c>
    </row>
    <row r="227" spans="4:4" x14ac:dyDescent="0.25">
      <c r="D227" s="347" t="s">
        <v>416</v>
      </c>
    </row>
    <row r="228" spans="4:4" x14ac:dyDescent="0.25">
      <c r="D228" s="347" t="s">
        <v>417</v>
      </c>
    </row>
    <row r="229" spans="4:4" x14ac:dyDescent="0.25">
      <c r="D229" s="347" t="s">
        <v>418</v>
      </c>
    </row>
    <row r="230" spans="4:4" x14ac:dyDescent="0.25">
      <c r="D230" s="347" t="s">
        <v>419</v>
      </c>
    </row>
    <row r="231" spans="4:4" x14ac:dyDescent="0.25">
      <c r="D231" s="347" t="s">
        <v>420</v>
      </c>
    </row>
    <row r="232" spans="4:4" x14ac:dyDescent="0.25">
      <c r="D232" s="347" t="s">
        <v>421</v>
      </c>
    </row>
    <row r="233" spans="4:4" x14ac:dyDescent="0.25">
      <c r="D233" s="347" t="s">
        <v>422</v>
      </c>
    </row>
    <row r="234" spans="4:4" x14ac:dyDescent="0.25">
      <c r="D234" s="347" t="s">
        <v>423</v>
      </c>
    </row>
    <row r="235" spans="4:4" x14ac:dyDescent="0.25">
      <c r="D235" s="347" t="s">
        <v>424</v>
      </c>
    </row>
    <row r="236" spans="4:4" x14ac:dyDescent="0.25">
      <c r="D236" s="347" t="s">
        <v>425</v>
      </c>
    </row>
    <row r="237" spans="4:4" x14ac:dyDescent="0.25">
      <c r="D237" s="347" t="s">
        <v>426</v>
      </c>
    </row>
    <row r="238" spans="4:4" x14ac:dyDescent="0.25">
      <c r="D238" s="347" t="s">
        <v>212</v>
      </c>
    </row>
    <row r="239" spans="4:4" x14ac:dyDescent="0.25">
      <c r="D239" s="347" t="s">
        <v>427</v>
      </c>
    </row>
    <row r="240" spans="4:4" x14ac:dyDescent="0.25">
      <c r="D240" s="347" t="s">
        <v>428</v>
      </c>
    </row>
    <row r="241" spans="4:4" x14ac:dyDescent="0.25">
      <c r="D241" s="347" t="s">
        <v>429</v>
      </c>
    </row>
    <row r="242" spans="4:4" x14ac:dyDescent="0.25">
      <c r="D242" s="347" t="s">
        <v>430</v>
      </c>
    </row>
    <row r="243" spans="4:4" x14ac:dyDescent="0.25">
      <c r="D243" s="347" t="s">
        <v>431</v>
      </c>
    </row>
    <row r="244" spans="4:4" x14ac:dyDescent="0.25">
      <c r="D244" s="347" t="s">
        <v>432</v>
      </c>
    </row>
    <row r="245" spans="4:4" x14ac:dyDescent="0.25">
      <c r="D245" s="347" t="s">
        <v>433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Budget Summary</vt:lpstr>
      <vt:lpstr>Detail</vt:lpstr>
      <vt:lpstr>Travel Table</vt:lpstr>
      <vt:lpstr>Fee Calculation</vt:lpstr>
      <vt:lpstr>Formula Sheet</vt:lpstr>
      <vt:lpstr>'Budget Summary'!Print_Area</vt:lpstr>
      <vt:lpstr>Detail!Print_Area</vt:lpstr>
      <vt:lpstr>Detail!Print_Titles</vt:lpstr>
      <vt:lpstr>Unit</vt:lpstr>
    </vt:vector>
  </TitlesOfParts>
  <Company>Mercy Corps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Mercy Corps</dc:creator>
  <cp:lastModifiedBy>Kayyal, Rima</cp:lastModifiedBy>
  <cp:lastPrinted>2016-09-22T13:10:26Z</cp:lastPrinted>
  <dcterms:created xsi:type="dcterms:W3CDTF">2003-10-27T04:56:22Z</dcterms:created>
  <dcterms:modified xsi:type="dcterms:W3CDTF">2022-08-17T21:51:44Z</dcterms:modified>
</cp:coreProperties>
</file>