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pdated,01Mar2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<sst xmlns="http://schemas.openxmlformats.org/spreadsheetml/2006/main" count="88" uniqueCount="60">
  <si>
    <t xml:space="preserve">OANDA as of 03/01/21:                    $1 = </t>
  </si>
  <si>
    <t>Position</t>
  </si>
  <si>
    <t>LCP Grades</t>
  </si>
  <si>
    <t>Minimum</t>
  </si>
  <si>
    <t>Maximum</t>
  </si>
  <si>
    <t>Daily Min.</t>
  </si>
  <si>
    <t>Daily Max.</t>
  </si>
  <si>
    <t>Support Staff (Driver, Security/Guard, Receptionist, etc.)</t>
  </si>
  <si>
    <t>1-4</t>
  </si>
  <si>
    <t>Junior-Level Professionals (Administrative, Junior Officers, etc.)</t>
  </si>
  <si>
    <t>5-8</t>
  </si>
  <si>
    <t>Mid-Level Professionals</t>
  </si>
  <si>
    <t>9-10</t>
  </si>
  <si>
    <t>Senior-Level Professionals</t>
  </si>
  <si>
    <t>11-13</t>
  </si>
  <si>
    <t>LCP GRADES</t>
  </si>
  <si>
    <t>USD Min</t>
  </si>
  <si>
    <t>USD Max</t>
  </si>
  <si>
    <t>FSN 1</t>
  </si>
  <si>
    <t>FSN 2</t>
  </si>
  <si>
    <t>FSN 3</t>
  </si>
  <si>
    <t>FSN 4</t>
  </si>
  <si>
    <t>FSN 5</t>
  </si>
  <si>
    <t>FSN 6</t>
  </si>
  <si>
    <t>FSN 7</t>
  </si>
  <si>
    <t>FSN 8</t>
  </si>
  <si>
    <t>FSN 9</t>
  </si>
  <si>
    <t>FSN 10</t>
  </si>
  <si>
    <t>FSN 11</t>
  </si>
  <si>
    <t>FSN 12</t>
  </si>
  <si>
    <t>FSN 13</t>
  </si>
  <si>
    <t>CCN Consultant</t>
  </si>
  <si>
    <t xml:space="preserve"> LCP Grades</t>
  </si>
  <si>
    <t>FSN 5-8</t>
  </si>
  <si>
    <t>Mid-Level Professionals, CCN</t>
  </si>
  <si>
    <t>Senior-Level Professionals, CCN</t>
  </si>
  <si>
    <t>FSN 11-13</t>
  </si>
  <si>
    <t>Expat Consultant</t>
  </si>
  <si>
    <t xml:space="preserve"> GS Grades</t>
  </si>
  <si>
    <t>Mid-Level Professionals, Expat</t>
  </si>
  <si>
    <t>GS 9-13</t>
  </si>
  <si>
    <t>Senior-Level Professionals, Expat</t>
  </si>
  <si>
    <t>GS 14-15</t>
  </si>
  <si>
    <t>GS Grades</t>
  </si>
  <si>
    <t xml:space="preserve">Support Staff </t>
  </si>
  <si>
    <t>9-13</t>
  </si>
  <si>
    <t>14-15</t>
  </si>
  <si>
    <t>Expert-Level Professionals</t>
  </si>
  <si>
    <t>SES</t>
  </si>
  <si>
    <t>LCP Grade</t>
  </si>
  <si>
    <t xml:space="preserve">LCP Position </t>
  </si>
  <si>
    <t xml:space="preserve">Daily Min. </t>
  </si>
  <si>
    <t>Range</t>
  </si>
  <si>
    <t>FSN 1-4</t>
  </si>
  <si>
    <t>Support Staff</t>
  </si>
  <si>
    <t>Within</t>
  </si>
  <si>
    <t>Junior-Level</t>
  </si>
  <si>
    <t>FSN 9-10</t>
  </si>
  <si>
    <t>Mid-Level</t>
  </si>
  <si>
    <t>Senior-Level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</si>
</sst>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&quot;$&quot;#,##0;[Red]&quot;$&quot;#,##0"/>
    <numFmt numFmtId="166" formatCode="&quot;$&quot;#,##0_);[Red]\(&quot;$&quot;#,##0\)"/>
  </numFmts>
  <fonts count="6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theme="0"/>
      <name val="Calibri"/>
    </font>
    <font>
      <b/>
      <sz val="10.0"/>
      <color rgb="FFFFFFFF"/>
      <name val="Times New Roman"/>
    </font>
    <font>
      <sz val="10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C4BD97"/>
        <bgColor rgb="FFC4BD97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theme="0"/>
      </patternFill>
    </fill>
  </fills>
  <borders count="9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3" fontId="2" numFmtId="0" xfId="0" applyBorder="1" applyFill="1" applyFont="1"/>
    <xf borderId="1" fillId="4" fontId="3" numFmtId="0" xfId="0" applyAlignment="1" applyBorder="1" applyFill="1" applyFont="1">
      <alignment horizontal="center"/>
    </xf>
    <xf borderId="2" fillId="0" fontId="2" numFmtId="0" xfId="0" applyBorder="1" applyFont="1"/>
    <xf borderId="2" fillId="0" fontId="2" numFmtId="49" xfId="0" applyAlignment="1" applyBorder="1" applyFont="1" applyNumberFormat="1">
      <alignment horizontal="center"/>
    </xf>
    <xf borderId="2" fillId="0" fontId="2" numFmtId="164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3" fillId="0" fontId="2" numFmtId="164" xfId="0" applyAlignment="1" applyBorder="1" applyFont="1" applyNumberFormat="1">
      <alignment horizontal="center"/>
    </xf>
    <xf borderId="4" fillId="0" fontId="2" numFmtId="0" xfId="0" applyAlignment="1" applyBorder="1" applyFont="1">
      <alignment horizontal="center"/>
    </xf>
    <xf borderId="4" fillId="0" fontId="2" numFmtId="164" xfId="0" applyAlignment="1" applyBorder="1" applyFont="1" applyNumberFormat="1">
      <alignment horizontal="center"/>
    </xf>
    <xf borderId="5" fillId="0" fontId="2" numFmtId="0" xfId="0" applyAlignment="1" applyBorder="1" applyFont="1">
      <alignment horizontal="center"/>
    </xf>
    <xf borderId="5" fillId="0" fontId="2" numFmtId="164" xfId="0" applyAlignment="1" applyBorder="1" applyFont="1" applyNumberFormat="1">
      <alignment horizontal="center"/>
    </xf>
    <xf borderId="6" fillId="0" fontId="2" numFmtId="0" xfId="0" applyAlignment="1" applyBorder="1" applyFont="1">
      <alignment horizontal="center"/>
    </xf>
    <xf borderId="6" fillId="0" fontId="2" numFmtId="164" xfId="0" applyAlignment="1" applyBorder="1" applyFont="1" applyNumberFormat="1">
      <alignment horizontal="center"/>
    </xf>
    <xf borderId="2" fillId="0" fontId="2" numFmtId="3" xfId="0" applyAlignment="1" applyBorder="1" applyFont="1" applyNumberFormat="1">
      <alignment horizontal="center"/>
    </xf>
    <xf borderId="3" fillId="0" fontId="2" numFmtId="0" xfId="0" applyBorder="1" applyFont="1"/>
    <xf borderId="3" fillId="0" fontId="2" numFmtId="49" xfId="0" applyAlignment="1" applyBorder="1" applyFont="1" applyNumberFormat="1">
      <alignment horizontal="center"/>
    </xf>
    <xf borderId="0" fillId="0" fontId="2" numFmtId="9" xfId="0" applyFont="1" applyNumberFormat="1"/>
    <xf borderId="4" fillId="0" fontId="2" numFmtId="0" xfId="0" applyBorder="1" applyFont="1"/>
    <xf borderId="4" fillId="0" fontId="2" numFmtId="49" xfId="0" applyAlignment="1" applyBorder="1" applyFont="1" applyNumberFormat="1">
      <alignment horizontal="center"/>
    </xf>
    <xf borderId="0" fillId="0" fontId="2" numFmtId="164" xfId="0" applyFont="1" applyNumberFormat="1"/>
    <xf borderId="7" fillId="5" fontId="4" numFmtId="0" xfId="0" applyAlignment="1" applyBorder="1" applyFill="1" applyFont="1">
      <alignment horizontal="center" shrinkToFit="0" vertical="center" wrapText="1"/>
    </xf>
    <xf borderId="8" fillId="6" fontId="5" numFmtId="0" xfId="0" applyAlignment="1" applyBorder="1" applyFill="1" applyFont="1">
      <alignment horizontal="center" shrinkToFit="0" vertical="center" wrapText="1"/>
    </xf>
    <xf borderId="8" fillId="6" fontId="5" numFmtId="165" xfId="0" applyAlignment="1" applyBorder="1" applyFont="1" applyNumberFormat="1">
      <alignment horizontal="center" shrinkToFit="0" vertical="center" wrapText="1"/>
    </xf>
    <xf borderId="8" fillId="6" fontId="5" numFmtId="164" xfId="0" applyAlignment="1" applyBorder="1" applyFont="1" applyNumberFormat="1">
      <alignment horizontal="center" shrinkToFit="0" vertical="center" wrapText="1"/>
    </xf>
    <xf borderId="8" fillId="6" fontId="5" numFmtId="166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53734"/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3" width="50.25"/>
    <col customWidth="1" min="4" max="4" width="10.5"/>
    <col customWidth="1" min="5" max="5" width="12.88"/>
    <col customWidth="1" min="6" max="6" width="13.0"/>
    <col customWidth="1" min="7" max="7" width="7.63"/>
    <col customWidth="1" min="8" max="8" width="10.63"/>
    <col customWidth="1" min="9" max="10" width="7.63"/>
    <col customWidth="1" min="11" max="11" width="9.63"/>
    <col customWidth="1" min="12" max="26" width="7.63"/>
  </cols>
  <sheetData>
    <row r="1">
      <c r="E1" s="1" t="s">
        <v>0</v>
      </c>
      <c r="F1" s="2"/>
      <c r="G1" s="2"/>
      <c r="H1" s="3">
        <v>543.209</v>
      </c>
    </row>
    <row r="4"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>
      <c r="C5" s="5" t="s">
        <v>7</v>
      </c>
      <c r="D5" s="6" t="s">
        <v>8</v>
      </c>
      <c r="E5" s="7">
        <f>4409878/H1</f>
        <v>8118.1976</v>
      </c>
      <c r="F5" s="7">
        <f>10479912/H1</f>
        <v>19292.5964</v>
      </c>
      <c r="G5" s="7">
        <f t="shared" ref="G5:H5" si="1">E5/260</f>
        <v>31.22383692</v>
      </c>
      <c r="H5" s="7">
        <f t="shared" si="1"/>
        <v>74.20229386</v>
      </c>
    </row>
    <row r="6">
      <c r="C6" s="5" t="s">
        <v>9</v>
      </c>
      <c r="D6" s="6" t="s">
        <v>10</v>
      </c>
      <c r="E6" s="7">
        <f>7738726/H1</f>
        <v>14246.31403</v>
      </c>
      <c r="F6" s="7">
        <f>22577560/H1</f>
        <v>41563.30252</v>
      </c>
      <c r="G6" s="7">
        <f t="shared" ref="G6:H6" si="2">E6/260</f>
        <v>54.79351551</v>
      </c>
      <c r="H6" s="7">
        <f t="shared" si="2"/>
        <v>159.8588559</v>
      </c>
    </row>
    <row r="7">
      <c r="C7" s="5" t="s">
        <v>11</v>
      </c>
      <c r="D7" s="6" t="s">
        <v>12</v>
      </c>
      <c r="E7" s="7">
        <f>18079202/H1</f>
        <v>33282.22102</v>
      </c>
      <c r="F7" s="7">
        <f>38709810/H1</f>
        <v>71261.35613</v>
      </c>
      <c r="G7" s="7">
        <f t="shared" ref="G7:H7" si="3">E7/260</f>
        <v>128.0085424</v>
      </c>
      <c r="H7" s="7">
        <f t="shared" si="3"/>
        <v>274.0821389</v>
      </c>
    </row>
    <row r="8">
      <c r="C8" s="5" t="s">
        <v>13</v>
      </c>
      <c r="D8" s="6" t="s">
        <v>14</v>
      </c>
      <c r="E8" s="7">
        <f>29275409/H1</f>
        <v>53893.45353</v>
      </c>
      <c r="F8" s="7">
        <f>77073233/H1</f>
        <v>141885.0442</v>
      </c>
      <c r="G8" s="7">
        <f t="shared" ref="G8:H8" si="4">E8/260</f>
        <v>207.2825136</v>
      </c>
      <c r="H8" s="7">
        <f t="shared" si="4"/>
        <v>545.7117086</v>
      </c>
    </row>
    <row r="10">
      <c r="C10" s="4" t="s">
        <v>15</v>
      </c>
      <c r="D10" s="4" t="s">
        <v>16</v>
      </c>
      <c r="E10" s="4" t="s">
        <v>17</v>
      </c>
      <c r="F10" s="4" t="s">
        <v>5</v>
      </c>
      <c r="G10" s="4" t="s">
        <v>6</v>
      </c>
    </row>
    <row r="11">
      <c r="C11" s="4"/>
      <c r="D11" s="4"/>
      <c r="E11" s="4"/>
      <c r="F11" s="4"/>
      <c r="G11" s="4"/>
    </row>
    <row r="12">
      <c r="C12" s="8" t="s">
        <v>18</v>
      </c>
      <c r="D12" s="7">
        <f>4409878/H1</f>
        <v>8118.1976</v>
      </c>
      <c r="E12" s="7">
        <f>6539098/H1</f>
        <v>12037.90438</v>
      </c>
      <c r="F12" s="7">
        <f t="shared" ref="F12:G12" si="5">D12/260</f>
        <v>31.22383692</v>
      </c>
      <c r="G12" s="7">
        <f t="shared" si="5"/>
        <v>46.29963223</v>
      </c>
    </row>
    <row r="13">
      <c r="C13" s="8" t="s">
        <v>19</v>
      </c>
      <c r="D13" s="7">
        <f>4850122/H1</f>
        <v>8928.648089</v>
      </c>
      <c r="E13" s="7">
        <f>7243510/H1</f>
        <v>13334.66493</v>
      </c>
      <c r="F13" s="7">
        <f t="shared" ref="F13:G13" si="6">D13/260</f>
        <v>34.34095419</v>
      </c>
      <c r="G13" s="7">
        <f t="shared" si="6"/>
        <v>51.28717279</v>
      </c>
    </row>
    <row r="14">
      <c r="C14" s="8" t="s">
        <v>20</v>
      </c>
      <c r="D14" s="7">
        <f>5469102/H1</f>
        <v>10068.13584</v>
      </c>
      <c r="E14" s="7">
        <f>8233854/H1</f>
        <v>15157.80114</v>
      </c>
      <c r="F14" s="7">
        <f t="shared" ref="F14:G14" si="7">D14/260</f>
        <v>38.72359937</v>
      </c>
      <c r="G14" s="7">
        <f t="shared" si="7"/>
        <v>58.29923516</v>
      </c>
    </row>
    <row r="15">
      <c r="C15" s="9" t="s">
        <v>21</v>
      </c>
      <c r="D15" s="10">
        <f>6872892/H1</f>
        <v>12652.38978</v>
      </c>
      <c r="E15" s="10">
        <f>10479912/H1</f>
        <v>19292.5964</v>
      </c>
      <c r="F15" s="10">
        <f t="shared" ref="F15:G15" si="8">D15/260</f>
        <v>48.66303762</v>
      </c>
      <c r="G15" s="10">
        <f t="shared" si="8"/>
        <v>74.20229386</v>
      </c>
    </row>
    <row r="16">
      <c r="C16" s="11" t="s">
        <v>22</v>
      </c>
      <c r="D16" s="12">
        <f>7738726/H1</f>
        <v>14246.31403</v>
      </c>
      <c r="E16" s="12">
        <f>11865250/H1</f>
        <v>21842.88184</v>
      </c>
      <c r="F16" s="12">
        <f t="shared" ref="F16:G16" si="9">D16/260</f>
        <v>54.79351551</v>
      </c>
      <c r="G16" s="12">
        <f t="shared" si="9"/>
        <v>84.01108399</v>
      </c>
    </row>
    <row r="17">
      <c r="C17" s="8" t="s">
        <v>23</v>
      </c>
      <c r="D17" s="7">
        <f>8942148/H1</f>
        <v>16461.70811</v>
      </c>
      <c r="E17" s="7">
        <f>137907361/H1</f>
        <v>253875.3242</v>
      </c>
      <c r="F17" s="7">
        <f t="shared" ref="F17:G17" si="10">D17/260</f>
        <v>63.31426196</v>
      </c>
      <c r="G17" s="7">
        <f t="shared" si="10"/>
        <v>976.4435547</v>
      </c>
    </row>
    <row r="18">
      <c r="C18" s="8" t="s">
        <v>24</v>
      </c>
      <c r="D18" s="7">
        <f>10676415/H1</f>
        <v>19654.34115</v>
      </c>
      <c r="E18" s="7">
        <f>16565571/H1</f>
        <v>30495.75946</v>
      </c>
      <c r="F18" s="7">
        <f t="shared" ref="F18:G18" si="11">D18/260</f>
        <v>75.5936198</v>
      </c>
      <c r="G18" s="7">
        <f t="shared" si="11"/>
        <v>117.2913825</v>
      </c>
    </row>
    <row r="19">
      <c r="C19" s="9" t="s">
        <v>25</v>
      </c>
      <c r="D19" s="10">
        <f>14433916/H1</f>
        <v>26571.57006</v>
      </c>
      <c r="E19" s="10">
        <f>22577560/H1</f>
        <v>41563.30252</v>
      </c>
      <c r="F19" s="10">
        <f t="shared" ref="F19:G19" si="12">D19/260</f>
        <v>102.1983464</v>
      </c>
      <c r="G19" s="10">
        <f t="shared" si="12"/>
        <v>159.8588559</v>
      </c>
    </row>
    <row r="20">
      <c r="C20" s="11" t="s">
        <v>26</v>
      </c>
      <c r="D20" s="12">
        <f>18079202/H1</f>
        <v>33282.22102</v>
      </c>
      <c r="E20" s="12">
        <f>27831266/H1</f>
        <v>51234.91327</v>
      </c>
      <c r="F20" s="12">
        <f t="shared" ref="F20:G20" si="13">D20/260</f>
        <v>128.0085424</v>
      </c>
      <c r="G20" s="12">
        <f t="shared" si="13"/>
        <v>197.0573587</v>
      </c>
    </row>
    <row r="21" ht="15.75" customHeight="1">
      <c r="C21" s="13" t="s">
        <v>27</v>
      </c>
      <c r="D21" s="14">
        <f>25007886/H1</f>
        <v>46037.31897</v>
      </c>
      <c r="E21" s="14">
        <f>38709810/H1</f>
        <v>71261.35613</v>
      </c>
      <c r="F21" s="14">
        <f t="shared" ref="F21:G21" si="14">D21/260</f>
        <v>177.0666114</v>
      </c>
      <c r="G21" s="14">
        <f t="shared" si="14"/>
        <v>274.0821389</v>
      </c>
    </row>
    <row r="22" ht="15.75" customHeight="1">
      <c r="C22" s="15" t="s">
        <v>28</v>
      </c>
      <c r="D22" s="16">
        <f>29275409/H1</f>
        <v>53893.45353</v>
      </c>
      <c r="E22" s="16">
        <f>45537845/H1</f>
        <v>83831.16811</v>
      </c>
      <c r="F22" s="16">
        <f t="shared" ref="F22:G22" si="15">D22/260</f>
        <v>207.2825136</v>
      </c>
      <c r="G22" s="16">
        <f t="shared" si="15"/>
        <v>322.4275697</v>
      </c>
    </row>
    <row r="23" ht="15.75" customHeight="1">
      <c r="C23" s="8" t="s">
        <v>29</v>
      </c>
      <c r="D23" s="7">
        <f>41127770/H1</f>
        <v>75712.60785</v>
      </c>
      <c r="E23" s="7">
        <f>64147010/H1</f>
        <v>118089.0044</v>
      </c>
      <c r="F23" s="16">
        <f t="shared" ref="F23:G23" si="16">D23/260</f>
        <v>291.2023379</v>
      </c>
      <c r="G23" s="16">
        <f t="shared" si="16"/>
        <v>454.1884785</v>
      </c>
    </row>
    <row r="24" ht="15.75" customHeight="1">
      <c r="C24" s="9" t="s">
        <v>30</v>
      </c>
      <c r="D24" s="10">
        <f>49206653/H1</f>
        <v>90585.12101</v>
      </c>
      <c r="E24" s="10">
        <f>77073233/H1</f>
        <v>141885.0442</v>
      </c>
      <c r="F24" s="10">
        <f t="shared" ref="F24:G24" si="17">D24/260</f>
        <v>348.4043116</v>
      </c>
      <c r="G24" s="10">
        <f t="shared" si="17"/>
        <v>545.7117086</v>
      </c>
    </row>
    <row r="25" ht="15.75" customHeight="1"/>
    <row r="26" ht="15.75" customHeight="1"/>
    <row r="27" ht="15.75" customHeight="1">
      <c r="C27" s="4" t="s">
        <v>31</v>
      </c>
      <c r="D27" s="4" t="s">
        <v>32</v>
      </c>
      <c r="E27" s="4" t="s">
        <v>3</v>
      </c>
      <c r="F27" s="4" t="s">
        <v>4</v>
      </c>
      <c r="G27" s="4" t="s">
        <v>5</v>
      </c>
      <c r="H27" s="4" t="s">
        <v>6</v>
      </c>
    </row>
    <row r="28" ht="15.75" customHeight="1">
      <c r="C28" s="5" t="s">
        <v>9</v>
      </c>
      <c r="D28" s="6" t="s">
        <v>33</v>
      </c>
      <c r="E28" s="7">
        <f t="shared" ref="E28:F28" si="18">E6</f>
        <v>14246.31403</v>
      </c>
      <c r="F28" s="7">
        <f t="shared" si="18"/>
        <v>41563.30252</v>
      </c>
      <c r="G28" s="7">
        <f t="shared" ref="G28:H28" si="19">E28/260</f>
        <v>54.79351551</v>
      </c>
      <c r="H28" s="7">
        <f t="shared" si="19"/>
        <v>159.8588559</v>
      </c>
    </row>
    <row r="29" ht="15.75" customHeight="1">
      <c r="C29" s="5" t="s">
        <v>34</v>
      </c>
      <c r="D29" s="6" t="s">
        <v>12</v>
      </c>
      <c r="E29" s="7">
        <f>18079202/H1</f>
        <v>33282.22102</v>
      </c>
      <c r="F29" s="17">
        <f>38709810</f>
        <v>38709810</v>
      </c>
      <c r="G29" s="7">
        <f t="shared" ref="G29:H29" si="20">E29/260</f>
        <v>128.0085424</v>
      </c>
      <c r="H29" s="7">
        <f t="shared" si="20"/>
        <v>148883.8846</v>
      </c>
    </row>
    <row r="30" ht="15.75" customHeight="1">
      <c r="C30" s="18" t="s">
        <v>35</v>
      </c>
      <c r="D30" s="19" t="s">
        <v>36</v>
      </c>
      <c r="E30" s="7">
        <f t="shared" ref="E30:F30" si="21">E8</f>
        <v>53893.45353</v>
      </c>
      <c r="F30" s="7">
        <f t="shared" si="21"/>
        <v>141885.0442</v>
      </c>
      <c r="G30" s="7">
        <f t="shared" ref="G30:H30" si="22">E30/260</f>
        <v>207.2825136</v>
      </c>
      <c r="H30" s="7">
        <f t="shared" si="22"/>
        <v>545.7117086</v>
      </c>
      <c r="L30" s="20"/>
    </row>
    <row r="31" ht="15.75" customHeight="1">
      <c r="C31" s="4" t="s">
        <v>37</v>
      </c>
      <c r="D31" s="4" t="s">
        <v>38</v>
      </c>
      <c r="E31" s="4" t="s">
        <v>3</v>
      </c>
      <c r="F31" s="4" t="s">
        <v>4</v>
      </c>
      <c r="G31" s="4" t="s">
        <v>5</v>
      </c>
      <c r="H31" s="4" t="s">
        <v>6</v>
      </c>
    </row>
    <row r="32" ht="15.75" customHeight="1">
      <c r="C32" s="21" t="s">
        <v>39</v>
      </c>
      <c r="D32" s="22" t="s">
        <v>40</v>
      </c>
      <c r="E32" s="7">
        <v>46083.0</v>
      </c>
      <c r="F32" s="7">
        <v>103309.0</v>
      </c>
      <c r="G32" s="7">
        <f t="shared" ref="G32:H32" si="23">E32/260</f>
        <v>177.2423077</v>
      </c>
      <c r="H32" s="7">
        <f t="shared" si="23"/>
        <v>397.3423077</v>
      </c>
    </row>
    <row r="33" ht="15.75" customHeight="1">
      <c r="C33" s="5" t="s">
        <v>41</v>
      </c>
      <c r="D33" s="8" t="s">
        <v>42</v>
      </c>
      <c r="E33" s="7">
        <v>93907.0</v>
      </c>
      <c r="F33" s="7">
        <v>143598.0</v>
      </c>
      <c r="G33" s="7">
        <f t="shared" ref="G33:H33" si="24">E33/260</f>
        <v>361.1807692</v>
      </c>
      <c r="H33" s="7">
        <f t="shared" si="24"/>
        <v>552.3</v>
      </c>
    </row>
    <row r="34" ht="15.75" customHeight="1"/>
    <row r="35" ht="15.75" customHeight="1"/>
    <row r="36" ht="15.75" customHeight="1">
      <c r="C36" s="4" t="s">
        <v>1</v>
      </c>
      <c r="D36" s="4" t="s">
        <v>43</v>
      </c>
      <c r="E36" s="4" t="s">
        <v>3</v>
      </c>
      <c r="F36" s="4" t="s">
        <v>4</v>
      </c>
      <c r="G36" s="4" t="s">
        <v>5</v>
      </c>
      <c r="H36" s="4" t="s">
        <v>6</v>
      </c>
    </row>
    <row r="37" ht="15.75" customHeight="1">
      <c r="C37" s="5" t="s">
        <v>44</v>
      </c>
      <c r="D37" s="6" t="s">
        <v>8</v>
      </c>
      <c r="E37" s="7">
        <v>19738.0</v>
      </c>
      <c r="F37" s="7">
        <v>35338.0</v>
      </c>
      <c r="G37" s="7">
        <f t="shared" ref="G37:H37" si="25">E37/260</f>
        <v>75.91538462</v>
      </c>
      <c r="H37" s="7">
        <f t="shared" si="25"/>
        <v>135.9153846</v>
      </c>
    </row>
    <row r="38" ht="15.75" customHeight="1">
      <c r="C38" s="5" t="s">
        <v>9</v>
      </c>
      <c r="D38" s="6" t="s">
        <v>10</v>
      </c>
      <c r="E38" s="7">
        <v>30414.0</v>
      </c>
      <c r="F38" s="7">
        <v>54242.0</v>
      </c>
      <c r="G38" s="7">
        <f t="shared" ref="G38:H38" si="26">E38/260</f>
        <v>116.9769231</v>
      </c>
      <c r="H38" s="7">
        <f t="shared" si="26"/>
        <v>208.6230769</v>
      </c>
      <c r="J38" s="23"/>
      <c r="K38" s="23"/>
    </row>
    <row r="39" ht="15.75" customHeight="1">
      <c r="C39" s="5" t="s">
        <v>11</v>
      </c>
      <c r="D39" s="6" t="s">
        <v>45</v>
      </c>
      <c r="E39" s="7">
        <f t="shared" ref="E39:F39" si="27">E32</f>
        <v>46083</v>
      </c>
      <c r="F39" s="7">
        <f t="shared" si="27"/>
        <v>103309</v>
      </c>
      <c r="G39" s="7">
        <f t="shared" ref="G39:H39" si="28">E39/260</f>
        <v>177.2423077</v>
      </c>
      <c r="H39" s="7">
        <f t="shared" si="28"/>
        <v>397.3423077</v>
      </c>
    </row>
    <row r="40" ht="15.75" customHeight="1">
      <c r="C40" s="5" t="s">
        <v>13</v>
      </c>
      <c r="D40" s="8" t="s">
        <v>46</v>
      </c>
      <c r="E40" s="7">
        <f t="shared" ref="E40:F40" si="29">E33</f>
        <v>93907</v>
      </c>
      <c r="F40" s="7">
        <f t="shared" si="29"/>
        <v>143598</v>
      </c>
      <c r="G40" s="7">
        <f t="shared" ref="G40:H40" si="30">E40/260</f>
        <v>361.1807692</v>
      </c>
      <c r="H40" s="7">
        <f t="shared" si="30"/>
        <v>552.3</v>
      </c>
    </row>
    <row r="41" ht="15.75" customHeight="1">
      <c r="C41" s="5" t="s">
        <v>47</v>
      </c>
      <c r="D41" s="8" t="s">
        <v>48</v>
      </c>
      <c r="E41" s="7">
        <v>132552.0</v>
      </c>
      <c r="F41" s="7">
        <v>183300.0</v>
      </c>
      <c r="G41" s="7">
        <f t="shared" ref="G41:H41" si="31">E41/260</f>
        <v>509.8153846</v>
      </c>
      <c r="H41" s="7">
        <f t="shared" si="31"/>
        <v>705</v>
      </c>
    </row>
    <row r="42" ht="15.75" customHeight="1"/>
    <row r="43" ht="15.75" customHeight="1"/>
    <row r="44" ht="15.75" customHeight="1"/>
    <row r="45" ht="15.75" customHeight="1">
      <c r="C45" s="24" t="s">
        <v>49</v>
      </c>
      <c r="D45" s="24" t="s">
        <v>50</v>
      </c>
      <c r="E45" s="24" t="s">
        <v>51</v>
      </c>
      <c r="F45" s="24" t="s">
        <v>6</v>
      </c>
      <c r="G45" s="24" t="s">
        <v>52</v>
      </c>
    </row>
    <row r="46" ht="15.75" customHeight="1">
      <c r="C46" s="25" t="s">
        <v>53</v>
      </c>
      <c r="D46" s="26" t="s">
        <v>54</v>
      </c>
      <c r="E46" s="27">
        <f t="shared" ref="E46:F46" si="32">G5</f>
        <v>31.22383692</v>
      </c>
      <c r="F46" s="27">
        <f t="shared" si="32"/>
        <v>74.20229386</v>
      </c>
      <c r="G46" s="28" t="s">
        <v>55</v>
      </c>
    </row>
    <row r="47" ht="15.75" customHeight="1">
      <c r="C47" s="25" t="s">
        <v>33</v>
      </c>
      <c r="D47" s="26" t="s">
        <v>56</v>
      </c>
      <c r="E47" s="27">
        <f t="shared" ref="E47:F47" si="33">G6</f>
        <v>54.79351551</v>
      </c>
      <c r="F47" s="27">
        <f t="shared" si="33"/>
        <v>159.8588559</v>
      </c>
      <c r="G47" s="28" t="s">
        <v>55</v>
      </c>
    </row>
    <row r="48" ht="15.75" customHeight="1">
      <c r="C48" s="25" t="s">
        <v>57</v>
      </c>
      <c r="D48" s="28" t="s">
        <v>58</v>
      </c>
      <c r="E48" s="27">
        <f t="shared" ref="E48:E49" si="34">G7</f>
        <v>128.0085424</v>
      </c>
      <c r="F48" s="27">
        <v>217.75</v>
      </c>
      <c r="G48" s="28" t="s">
        <v>55</v>
      </c>
    </row>
    <row r="49" ht="15.75" customHeight="1">
      <c r="C49" s="25" t="s">
        <v>36</v>
      </c>
      <c r="D49" s="28" t="s">
        <v>59</v>
      </c>
      <c r="E49" s="27">
        <f t="shared" si="34"/>
        <v>207.2825136</v>
      </c>
      <c r="F49" s="27">
        <f>H8</f>
        <v>545.7117086</v>
      </c>
      <c r="G49" s="28" t="s">
        <v>55</v>
      </c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